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42077\Documents\Ekonomické tabulky\"/>
    </mc:Choice>
  </mc:AlternateContent>
  <xr:revisionPtr revIDLastSave="0" documentId="13_ncr:1_{809BBB5A-778B-455D-8E8C-DA24D614AC1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ohyby" sheetId="1" r:id="rId1"/>
    <sheet name="Kategorie" sheetId="2" r:id="rId2"/>
    <sheet name="Roční přehledy s grafy" sheetId="5" r:id="rId3"/>
    <sheet name="Měsíční přehledy" sheetId="4" r:id="rId4"/>
    <sheet name="Pro filtrování" sheetId="3" r:id="rId5"/>
  </sheets>
  <definedNames>
    <definedName name="_xlnm._FilterDatabase" localSheetId="0" hidden="1">Pohyby!$A$7:$K$21</definedName>
    <definedName name="_xlnm._FilterDatabase" localSheetId="4" hidden="1">'Pro filtrování'!$A$6:$J$6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5" l="1"/>
  <c r="E9" i="5"/>
  <c r="F9" i="5"/>
  <c r="G9" i="5"/>
  <c r="H9" i="5"/>
  <c r="I9" i="5"/>
  <c r="J9" i="5"/>
  <c r="K9" i="5"/>
  <c r="L9" i="5"/>
  <c r="M9" i="5"/>
  <c r="N9" i="5"/>
  <c r="D74" i="5"/>
  <c r="E74" i="5"/>
  <c r="F74" i="5"/>
  <c r="G74" i="5"/>
  <c r="H74" i="5"/>
  <c r="I74" i="5"/>
  <c r="J74" i="5"/>
  <c r="K74" i="5"/>
  <c r="L74" i="5"/>
  <c r="M74" i="5"/>
  <c r="N74" i="5"/>
  <c r="D41" i="5"/>
  <c r="E41" i="5"/>
  <c r="F41" i="5"/>
  <c r="G41" i="5"/>
  <c r="H41" i="5"/>
  <c r="I41" i="5"/>
  <c r="J41" i="5"/>
  <c r="K41" i="5"/>
  <c r="L41" i="5"/>
  <c r="M41" i="5"/>
  <c r="N41" i="5"/>
  <c r="C62" i="5"/>
  <c r="D62" i="5"/>
  <c r="E62" i="5"/>
  <c r="F62" i="5"/>
  <c r="G62" i="5"/>
  <c r="H62" i="5"/>
  <c r="I62" i="5"/>
  <c r="J62" i="5"/>
  <c r="K62" i="5"/>
  <c r="L62" i="5"/>
  <c r="M62" i="5"/>
  <c r="N62" i="5"/>
  <c r="F10" i="3" l="1"/>
  <c r="B64" i="5" l="1"/>
  <c r="B65" i="5"/>
  <c r="B66" i="5"/>
  <c r="B67" i="5"/>
  <c r="B68" i="5"/>
  <c r="B69" i="5"/>
  <c r="B70" i="5"/>
  <c r="B71" i="5"/>
  <c r="B72" i="5"/>
  <c r="B63" i="5"/>
  <c r="H19" i="4"/>
  <c r="H18" i="4"/>
  <c r="H17" i="4"/>
  <c r="H16" i="4"/>
  <c r="H15" i="4"/>
  <c r="H14" i="4"/>
  <c r="H13" i="4"/>
  <c r="H12" i="4"/>
  <c r="H11" i="4"/>
  <c r="H10" i="4"/>
  <c r="C19" i="4"/>
  <c r="C18" i="4"/>
  <c r="C17" i="4"/>
  <c r="C16" i="4"/>
  <c r="C15" i="4"/>
  <c r="C14" i="4"/>
  <c r="C13" i="4"/>
  <c r="C12" i="4"/>
  <c r="C11" i="4"/>
  <c r="C10" i="4"/>
  <c r="E9" i="3" l="1"/>
  <c r="I9" i="3"/>
  <c r="I10" i="3"/>
  <c r="I11" i="3"/>
  <c r="I12" i="3"/>
  <c r="I13" i="3"/>
  <c r="I14" i="3"/>
  <c r="I15" i="3"/>
  <c r="I16" i="3"/>
  <c r="I17" i="3"/>
  <c r="I18" i="3"/>
  <c r="I19" i="3"/>
  <c r="I20" i="3"/>
  <c r="J9" i="3"/>
  <c r="J10" i="3"/>
  <c r="B8" i="3"/>
  <c r="A8" i="3" s="1"/>
  <c r="C8" i="3"/>
  <c r="D8" i="3"/>
  <c r="G8" i="3" s="1"/>
  <c r="B9" i="3"/>
  <c r="A9" i="3" s="1"/>
  <c r="C9" i="3"/>
  <c r="D9" i="3"/>
  <c r="G9" i="3" s="1"/>
  <c r="B10" i="3"/>
  <c r="A10" i="3" s="1"/>
  <c r="C10" i="3"/>
  <c r="D10" i="3"/>
  <c r="G10" i="3" s="1"/>
  <c r="B11" i="3"/>
  <c r="A11" i="3" s="1"/>
  <c r="C11" i="3"/>
  <c r="D11" i="3"/>
  <c r="H11" i="3" s="1"/>
  <c r="B12" i="3"/>
  <c r="A12" i="3" s="1"/>
  <c r="C12" i="3"/>
  <c r="D12" i="3"/>
  <c r="H12" i="3" s="1"/>
  <c r="B13" i="3"/>
  <c r="A13" i="3" s="1"/>
  <c r="C13" i="3"/>
  <c r="D13" i="3"/>
  <c r="H13" i="3" s="1"/>
  <c r="B14" i="3"/>
  <c r="A14" i="3" s="1"/>
  <c r="C14" i="3"/>
  <c r="D14" i="3"/>
  <c r="G14" i="3" s="1"/>
  <c r="B15" i="3"/>
  <c r="A15" i="3" s="1"/>
  <c r="C15" i="3"/>
  <c r="D15" i="3"/>
  <c r="G15" i="3" s="1"/>
  <c r="B16" i="3"/>
  <c r="A16" i="3" s="1"/>
  <c r="C16" i="3"/>
  <c r="D16" i="3"/>
  <c r="G16" i="3" s="1"/>
  <c r="B17" i="3"/>
  <c r="A17" i="3" s="1"/>
  <c r="C17" i="3"/>
  <c r="D17" i="3"/>
  <c r="G17" i="3" s="1"/>
  <c r="B18" i="3"/>
  <c r="A18" i="3" s="1"/>
  <c r="C18" i="3"/>
  <c r="D18" i="3"/>
  <c r="G18" i="3" s="1"/>
  <c r="B19" i="3"/>
  <c r="A19" i="3" s="1"/>
  <c r="C19" i="3"/>
  <c r="D19" i="3"/>
  <c r="H19" i="3" s="1"/>
  <c r="B20" i="3"/>
  <c r="A20" i="3" s="1"/>
  <c r="C20" i="3"/>
  <c r="D20" i="3"/>
  <c r="H20" i="3" s="1"/>
  <c r="D7" i="3"/>
  <c r="H7" i="3" s="1"/>
  <c r="C7" i="3"/>
  <c r="B7" i="3"/>
  <c r="D5" i="1"/>
  <c r="C5" i="1"/>
  <c r="D4" i="1"/>
  <c r="C4" i="1"/>
  <c r="D3" i="1"/>
  <c r="C3" i="1"/>
  <c r="E8" i="3"/>
  <c r="F8" i="3"/>
  <c r="I8" i="3"/>
  <c r="J8" i="3"/>
  <c r="F9" i="3"/>
  <c r="E10" i="3"/>
  <c r="E11" i="3"/>
  <c r="F11" i="3"/>
  <c r="J11" i="3"/>
  <c r="E12" i="3"/>
  <c r="F12" i="3"/>
  <c r="J12" i="3"/>
  <c r="E13" i="3"/>
  <c r="F13" i="3"/>
  <c r="J13" i="3"/>
  <c r="E14" i="3"/>
  <c r="F14" i="3"/>
  <c r="J14" i="3"/>
  <c r="E15" i="3"/>
  <c r="F15" i="3"/>
  <c r="J15" i="3"/>
  <c r="E16" i="3"/>
  <c r="F16" i="3"/>
  <c r="J16" i="3"/>
  <c r="E17" i="3"/>
  <c r="F17" i="3"/>
  <c r="J17" i="3"/>
  <c r="E18" i="3"/>
  <c r="F18" i="3"/>
  <c r="J18" i="3"/>
  <c r="E19" i="3"/>
  <c r="F19" i="3"/>
  <c r="J19" i="3"/>
  <c r="E20" i="3"/>
  <c r="F20" i="3"/>
  <c r="J20" i="3"/>
  <c r="E7" i="3"/>
  <c r="F7" i="3"/>
  <c r="I7" i="3"/>
  <c r="A7" i="3" l="1"/>
  <c r="H10" i="3"/>
  <c r="E3" i="3"/>
  <c r="F3" i="3"/>
  <c r="H8" i="3"/>
  <c r="G11" i="3"/>
  <c r="H18" i="3"/>
  <c r="H9" i="3"/>
  <c r="G7" i="3"/>
  <c r="G20" i="3"/>
  <c r="H17" i="3"/>
  <c r="G13" i="3"/>
  <c r="G19" i="3"/>
  <c r="H16" i="3"/>
  <c r="H15" i="3"/>
  <c r="H14" i="3"/>
  <c r="G12" i="3"/>
  <c r="N14" i="4" l="1"/>
  <c r="O13" i="4"/>
  <c r="O14" i="4"/>
  <c r="N13" i="4"/>
  <c r="D11" i="4"/>
  <c r="I19" i="4"/>
  <c r="I11" i="4"/>
  <c r="J16" i="4"/>
  <c r="I20" i="4"/>
  <c r="J13" i="4"/>
  <c r="J12" i="4"/>
  <c r="J20" i="4"/>
  <c r="I10" i="4"/>
  <c r="I16" i="4"/>
  <c r="J15" i="4"/>
  <c r="I17" i="4"/>
  <c r="I13" i="4"/>
  <c r="J14" i="4"/>
  <c r="J19" i="4"/>
  <c r="I18" i="4"/>
  <c r="I14" i="4"/>
  <c r="J10" i="4"/>
  <c r="I15" i="4"/>
  <c r="J17" i="4"/>
  <c r="E17" i="4"/>
  <c r="D14" i="4"/>
  <c r="E14" i="4"/>
  <c r="D13" i="4"/>
  <c r="E11" i="4"/>
  <c r="E10" i="4"/>
  <c r="D12" i="4"/>
  <c r="D20" i="4"/>
  <c r="D15" i="4"/>
  <c r="E19" i="4"/>
  <c r="E18" i="4"/>
  <c r="E12" i="4"/>
  <c r="E15" i="4"/>
  <c r="E16" i="4"/>
  <c r="D10" i="4"/>
  <c r="J11" i="4"/>
  <c r="J18" i="4"/>
  <c r="I12" i="4"/>
  <c r="E20" i="4"/>
  <c r="D19" i="4"/>
  <c r="E13" i="4"/>
  <c r="D17" i="4"/>
  <c r="D18" i="4"/>
  <c r="D16" i="4"/>
  <c r="E3" i="1"/>
  <c r="E5" i="1"/>
  <c r="H4" i="1" s="1"/>
  <c r="J4" i="1"/>
  <c r="J3" i="1"/>
  <c r="E4" i="1"/>
  <c r="P13" i="4" l="1"/>
  <c r="O15" i="4"/>
  <c r="O20" i="4" s="1"/>
  <c r="P14" i="4"/>
  <c r="N15" i="4"/>
  <c r="K19" i="4"/>
  <c r="C72" i="5" s="1"/>
  <c r="K20" i="4"/>
  <c r="C73" i="5" s="1"/>
  <c r="K10" i="4"/>
  <c r="C63" i="5" s="1"/>
  <c r="E21" i="4"/>
  <c r="O18" i="4" s="1"/>
  <c r="I21" i="4"/>
  <c r="N19" i="4" s="1"/>
  <c r="J21" i="4"/>
  <c r="O19" i="4" s="1"/>
  <c r="D21" i="4"/>
  <c r="N18" i="4" s="1"/>
  <c r="H3" i="1"/>
  <c r="P15" i="4" l="1"/>
  <c r="N20" i="4"/>
  <c r="P20" i="4" s="1"/>
  <c r="P18" i="4"/>
  <c r="O21" i="4"/>
  <c r="P19" i="4"/>
  <c r="B31" i="5"/>
  <c r="B32" i="5"/>
  <c r="B33" i="5"/>
  <c r="B34" i="5"/>
  <c r="B35" i="5"/>
  <c r="B36" i="5"/>
  <c r="B37" i="5"/>
  <c r="B38" i="5"/>
  <c r="B39" i="5"/>
  <c r="B30" i="5"/>
  <c r="J7" i="3"/>
  <c r="N21" i="4" l="1"/>
  <c r="P21" i="4"/>
  <c r="R20" i="4"/>
  <c r="R21" i="4"/>
  <c r="R22" i="4"/>
  <c r="Q20" i="4"/>
  <c r="Q21" i="4"/>
  <c r="Q22" i="4"/>
  <c r="L20" i="4"/>
  <c r="L22" i="4"/>
  <c r="K8" i="1" l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J8" i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F10" i="4" l="1"/>
  <c r="C30" i="5" l="1"/>
  <c r="F12" i="4"/>
  <c r="F18" i="4"/>
  <c r="F13" i="4"/>
  <c r="K12" i="4"/>
  <c r="C65" i="5" s="1"/>
  <c r="K14" i="4"/>
  <c r="C67" i="5" s="1"/>
  <c r="F11" i="4"/>
  <c r="F19" i="4"/>
  <c r="K16" i="4"/>
  <c r="C69" i="5" s="1"/>
  <c r="K15" i="4"/>
  <c r="C68" i="5" s="1"/>
  <c r="F20" i="4"/>
  <c r="F16" i="4"/>
  <c r="K17" i="4"/>
  <c r="C70" i="5" s="1"/>
  <c r="K11" i="4"/>
  <c r="C64" i="5" s="1"/>
  <c r="K13" i="4"/>
  <c r="C66" i="5" s="1"/>
  <c r="F14" i="4"/>
  <c r="K18" i="4"/>
  <c r="C71" i="5" s="1"/>
  <c r="F17" i="4"/>
  <c r="F15" i="4"/>
  <c r="C74" i="5" l="1"/>
  <c r="P30" i="5"/>
  <c r="C36" i="5"/>
  <c r="P36" i="5" s="1"/>
  <c r="C35" i="5"/>
  <c r="P35" i="5" s="1"/>
  <c r="C38" i="5"/>
  <c r="P38" i="5" s="1"/>
  <c r="C37" i="5"/>
  <c r="P37" i="5" s="1"/>
  <c r="C32" i="5"/>
  <c r="P32" i="5" s="1"/>
  <c r="C31" i="5"/>
  <c r="P31" i="5" s="1"/>
  <c r="C33" i="5"/>
  <c r="P33" i="5" s="1"/>
  <c r="C40" i="5"/>
  <c r="C34" i="5"/>
  <c r="P34" i="5" s="1"/>
  <c r="C39" i="5"/>
  <c r="P39" i="5" s="1"/>
  <c r="K21" i="4"/>
  <c r="F21" i="4"/>
  <c r="C7" i="5" s="1"/>
  <c r="C41" i="5" l="1"/>
  <c r="O10" i="4"/>
  <c r="C8" i="5"/>
  <c r="N10" i="4"/>
  <c r="L21" i="4"/>
  <c r="P10" i="4" l="1"/>
  <c r="O40" i="5"/>
  <c r="P40" i="5" s="1"/>
  <c r="P41" i="5" s="1"/>
  <c r="O32" i="5"/>
  <c r="O34" i="5"/>
  <c r="O31" i="5"/>
  <c r="O36" i="5"/>
  <c r="O33" i="5"/>
  <c r="O38" i="5"/>
  <c r="O39" i="5"/>
  <c r="O35" i="5"/>
  <c r="O66" i="5"/>
  <c r="O65" i="5"/>
  <c r="O71" i="5"/>
  <c r="O37" i="5"/>
  <c r="O69" i="5"/>
  <c r="O68" i="5"/>
  <c r="C9" i="5"/>
  <c r="P69" i="5" l="1"/>
  <c r="O63" i="5"/>
  <c r="P65" i="5"/>
  <c r="O73" i="5"/>
  <c r="P73" i="5" s="1"/>
  <c r="P68" i="5"/>
  <c r="P71" i="5"/>
  <c r="O67" i="5"/>
  <c r="P67" i="5" s="1"/>
  <c r="O70" i="5"/>
  <c r="P70" i="5" s="1"/>
  <c r="P66" i="5"/>
  <c r="O72" i="5"/>
  <c r="P72" i="5" s="1"/>
  <c r="O64" i="5"/>
  <c r="P64" i="5" s="1"/>
  <c r="O30" i="5"/>
  <c r="O41" i="5" s="1"/>
  <c r="O8" i="5"/>
  <c r="P8" i="5" s="1"/>
  <c r="O74" i="5" l="1"/>
  <c r="P63" i="5"/>
  <c r="P74" i="5" s="1"/>
  <c r="Q31" i="5" l="1"/>
  <c r="Q39" i="5"/>
  <c r="Q32" i="5"/>
  <c r="Q40" i="5"/>
  <c r="Q33" i="5"/>
  <c r="Q30" i="5"/>
  <c r="Q34" i="5"/>
  <c r="Q35" i="5"/>
  <c r="Q36" i="5"/>
  <c r="Q37" i="5"/>
  <c r="Q41" i="5"/>
  <c r="Q38" i="5"/>
  <c r="Q63" i="5"/>
  <c r="Q64" i="5"/>
  <c r="Q72" i="5"/>
  <c r="Q65" i="5"/>
  <c r="Q73" i="5"/>
  <c r="Q66" i="5"/>
  <c r="Q74" i="5"/>
  <c r="Q67" i="5"/>
  <c r="Q68" i="5"/>
  <c r="Q69" i="5"/>
  <c r="Q70" i="5"/>
  <c r="Q71" i="5"/>
  <c r="O7" i="5"/>
  <c r="P7" i="5" l="1"/>
  <c r="P9" i="5" s="1"/>
  <c r="O9" i="5"/>
</calcChain>
</file>

<file path=xl/sharedStrings.xml><?xml version="1.0" encoding="utf-8"?>
<sst xmlns="http://schemas.openxmlformats.org/spreadsheetml/2006/main" count="158" uniqueCount="75">
  <si>
    <t>Příjem</t>
  </si>
  <si>
    <t>Příjmy</t>
  </si>
  <si>
    <t>Výdaje</t>
  </si>
  <si>
    <t>Datum</t>
  </si>
  <si>
    <t>Výdaj</t>
  </si>
  <si>
    <t>Popis</t>
  </si>
  <si>
    <t xml:space="preserve"> </t>
  </si>
  <si>
    <t>Stav účtu</t>
  </si>
  <si>
    <t>Stav pokladny</t>
  </si>
  <si>
    <t>Zboží</t>
  </si>
  <si>
    <t>Materiál</t>
  </si>
  <si>
    <t>Kategorie výdaj</t>
  </si>
  <si>
    <t>Kategorie příjem</t>
  </si>
  <si>
    <t>Pokladna počátek</t>
  </si>
  <si>
    <t>Banka počátek</t>
  </si>
  <si>
    <t>Měsíc</t>
  </si>
  <si>
    <t>Příjem kategorie</t>
  </si>
  <si>
    <t>Výdaj kategorie</t>
  </si>
  <si>
    <t>Hotovost</t>
  </si>
  <si>
    <t>Banka</t>
  </si>
  <si>
    <t>Jiné</t>
  </si>
  <si>
    <t>Zisk</t>
  </si>
  <si>
    <t>Celkem</t>
  </si>
  <si>
    <t>PŘÍJMY</t>
  </si>
  <si>
    <t>Průměr</t>
  </si>
  <si>
    <t>Podíl</t>
  </si>
  <si>
    <t>Bez kategorie</t>
  </si>
  <si>
    <t>Číslo dokladu</t>
  </si>
  <si>
    <t>Akuální stav pokladny</t>
  </si>
  <si>
    <t>Příjmy - výdaje</t>
  </si>
  <si>
    <t>Aktuální zůstatek na účtu</t>
  </si>
  <si>
    <t>Jiné (nedaňové)</t>
  </si>
  <si>
    <t>Pohyby</t>
  </si>
  <si>
    <t>Všechny pohyby</t>
  </si>
  <si>
    <t>Jiné příjmy</t>
  </si>
  <si>
    <t xml:space="preserve">Jiné výdaje </t>
  </si>
  <si>
    <t>VÝDAJE</t>
  </si>
  <si>
    <t>eTABULKY</t>
  </si>
  <si>
    <t>Roční přehledy a grafy</t>
  </si>
  <si>
    <t>Kategorie</t>
  </si>
  <si>
    <t>Do žlutých polí zadejte kategorie "Příjmů" a "Výdajů". Kategorie potom neměňte.</t>
  </si>
  <si>
    <t>Pro "Jiné" (nedaňové) příjmy a výdaje kategorie nejsou.</t>
  </si>
  <si>
    <t>Příklady nedaňových transakcí:</t>
  </si>
  <si>
    <t xml:space="preserve"> - Výběr z účtu</t>
  </si>
  <si>
    <t xml:space="preserve"> - Výběr z pokladny</t>
  </si>
  <si>
    <t xml:space="preserve"> - Vklad do pokladny</t>
  </si>
  <si>
    <t xml:space="preserve"> - Vklad na účet</t>
  </si>
  <si>
    <t xml:space="preserve"> - Sociální pojištění OSVČ</t>
  </si>
  <si>
    <t xml:space="preserve"> - Zdravotní pojištění OSVČ</t>
  </si>
  <si>
    <t xml:space="preserve"> - Půjčky</t>
  </si>
  <si>
    <t xml:space="preserve"> - Dary</t>
  </si>
  <si>
    <t xml:space="preserve"> - Pořízení hmotného majetku</t>
  </si>
  <si>
    <t xml:space="preserve"> - Penále, úroky z prodlení, pokuty</t>
  </si>
  <si>
    <t xml:space="preserve"> - Výdaje na reprezentaci</t>
  </si>
  <si>
    <t>Měsíční přehledy</t>
  </si>
  <si>
    <t>Typ</t>
  </si>
  <si>
    <t>Hot./Banka</t>
  </si>
  <si>
    <t>Označte řádek 5 se záhlavím a v záložce Data zvolte Filtr. Příjmy a výdaje se budou počítat podle zvolených filtrů. V tomto listu do buněk nic nezadávejte.</t>
  </si>
  <si>
    <t>Filtry a součty podle výběru</t>
  </si>
  <si>
    <t>V listu "Pohyby" je rozlišujte přidáním "Popisu".</t>
  </si>
  <si>
    <t>Tržba hotovost</t>
  </si>
  <si>
    <t>Tržba karta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</si>
  <si>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</si>
  <si>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</si>
  <si>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</si>
  <si>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</si>
  <si>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</si>
  <si>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</si>
  <si>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</si>
  <si>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</si>
  <si>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</si>
  <si>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</si>
  <si>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</si>
  <si>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</si>
  <si>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* * *  Demo verze Evidence příjmů a výdajů. Plnou verzi najdete na www.etabulky.cz  * *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</si>
</sst>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d/mm/yy;@"/>
    <numFmt numFmtId="165" formatCode="#,##0.00\ &quot;Kč&quot;"/>
    <numFmt numFmtId="166" formatCode="d/m/yy;@"/>
    <numFmt numFmtId="167" formatCode="#,##0.00\ &quot;Kč&quot;;\-#,##0.00\ &quot;Kč&quot;;;"/>
    <numFmt numFmtId="168" formatCode="#"/>
    <numFmt numFmtId="169" formatCode="#,##0\ &quot;Kč&quot;;\-#,##0\ &quot;Kč&quot;;"/>
  </numFmts>
  <fonts count="21" x14ac:knownFonts="1">
    <font>
      <sz val="11"/>
      <color theme="1"/>
      <name val="Calibri"/>
      <family val="2"/>
      <charset val="238"/>
      <scheme val="minor"/>
    </font>
    <font>
      <sz val="9"/>
      <color theme="1"/>
      <name val="Roboto"/>
      <charset val="238"/>
    </font>
    <font>
      <b/>
      <sz val="9"/>
      <color theme="1"/>
      <name val="Roboto"/>
      <charset val="238"/>
    </font>
    <font>
      <sz val="9"/>
      <name val="Roboto"/>
      <charset val="238"/>
    </font>
    <font>
      <sz val="9"/>
      <color rgb="FFCC6600"/>
      <name val="Roboto"/>
      <charset val="238"/>
    </font>
    <font>
      <sz val="11"/>
      <color theme="1"/>
      <name val="Calibri"/>
      <family val="2"/>
      <charset val="238"/>
      <scheme val="minor"/>
    </font>
    <font>
      <sz val="9"/>
      <color rgb="FF00B050"/>
      <name val="Roboto"/>
      <charset val="238"/>
    </font>
    <font>
      <sz val="9"/>
      <color rgb="FFFF0000"/>
      <name val="Roboto"/>
      <charset val="238"/>
    </font>
    <font>
      <sz val="9"/>
      <color theme="0"/>
      <name val="Roboto"/>
      <charset val="238"/>
    </font>
    <font>
      <sz val="9"/>
      <color theme="4"/>
      <name val="Roboto"/>
      <charset val="238"/>
    </font>
    <font>
      <sz val="9"/>
      <color rgb="FF0070C0"/>
      <name val="Roboto"/>
      <charset val="238"/>
    </font>
    <font>
      <b/>
      <sz val="9"/>
      <color theme="0"/>
      <name val="Roboto"/>
      <charset val="238"/>
    </font>
    <font>
      <sz val="9"/>
      <color theme="4" tint="0.59999389629810485"/>
      <name val="Roboto"/>
      <charset val="238"/>
    </font>
    <font>
      <sz val="9"/>
      <color theme="1" tint="0.499984740745262"/>
      <name val="Roboto"/>
      <charset val="238"/>
    </font>
    <font>
      <sz val="8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9"/>
      <color rgb="FFFF0000"/>
      <name val="Roboto"/>
      <charset val="238"/>
    </font>
    <font>
      <b/>
      <sz val="8"/>
      <color theme="0"/>
      <name val="Roboto"/>
      <charset val="238"/>
    </font>
    <font>
      <b/>
      <sz val="12"/>
      <color theme="0"/>
      <name val="Roboto"/>
      <charset val="238"/>
    </font>
    <font>
      <b/>
      <sz val="9"/>
      <color rgb="FF00B050"/>
      <name val="Roboto"/>
      <charset val="238"/>
    </font>
    <font>
      <sz val="8"/>
      <color theme="4" tint="0.59999389629810485"/>
      <name val="Roboto"/>
      <charset val="238"/>
    </font>
  </fonts>
  <fills count="18">
    <fill>
      <patternFill patternType="none"/>
    </fill>
    <fill>
      <patternFill patternType="gray125"/>
    </fill>
    <fill>
      <patternFill patternType="solid">
        <fgColor rgb="FFFFFEE9"/>
        <bgColor indexed="64"/>
      </patternFill>
    </fill>
    <fill>
      <patternFill patternType="solid">
        <fgColor rgb="FFDFFAFF"/>
        <bgColor indexed="64"/>
      </patternFill>
    </fill>
    <fill>
      <patternFill patternType="solid">
        <fgColor rgb="FFCFE2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CC6600"/>
        <bgColor indexed="64"/>
      </patternFill>
    </fill>
    <fill>
      <patternFill patternType="solid">
        <fgColor rgb="FFFFE7E7"/>
        <bgColor indexed="64"/>
      </patternFill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indexed="64"/>
      </left>
      <right/>
      <top style="thin">
        <color indexed="64"/>
      </top>
      <bottom style="thin">
        <color theme="2" tint="-9.9948118533890809E-2"/>
      </bottom>
      <diagonal/>
    </border>
    <border>
      <left/>
      <right style="thin">
        <color indexed="64"/>
      </right>
      <top style="thin">
        <color indexed="64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 style="thin">
        <color theme="2" tint="-9.9948118533890809E-2"/>
      </top>
      <bottom style="thin">
        <color indexed="64"/>
      </bottom>
      <diagonal/>
    </border>
    <border>
      <left style="thin">
        <color theme="2" tint="-9.9948118533890809E-2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 tint="-9.9917600024414813E-2"/>
      </left>
      <right style="thin">
        <color theme="2" tint="-9.9917600024414813E-2"/>
      </right>
      <top style="thin">
        <color theme="2" tint="-9.9917600024414813E-2"/>
      </top>
      <bottom style="thin">
        <color theme="2" tint="-9.9917600024414813E-2"/>
      </bottom>
      <diagonal/>
    </border>
    <border>
      <left/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60">
    <xf numFmtId="0" fontId="0" fillId="0" borderId="0" xfId="0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5" fontId="3" fillId="0" borderId="0" xfId="0" applyNumberFormat="1" applyFont="1" applyAlignment="1">
      <alignment vertical="center"/>
    </xf>
    <xf numFmtId="0" fontId="1" fillId="4" borderId="0" xfId="0" applyFont="1" applyFill="1" applyAlignment="1">
      <alignment horizontal="right" vertical="center"/>
    </xf>
    <xf numFmtId="164" fontId="3" fillId="0" borderId="0" xfId="0" applyNumberFormat="1" applyFont="1" applyAlignment="1">
      <alignment horizontal="center" vertical="center"/>
    </xf>
    <xf numFmtId="165" fontId="3" fillId="4" borderId="12" xfId="0" applyNumberFormat="1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164" fontId="1" fillId="2" borderId="9" xfId="0" applyNumberFormat="1" applyFont="1" applyFill="1" applyBorder="1" applyAlignment="1" applyProtection="1">
      <alignment horizontal="center" vertical="center"/>
      <protection locked="0" hidden="1"/>
    </xf>
    <xf numFmtId="0" fontId="3" fillId="2" borderId="9" xfId="0" applyFont="1" applyFill="1" applyBorder="1" applyAlignment="1" applyProtection="1">
      <alignment horizontal="center" vertical="center"/>
      <protection locked="0" hidden="1"/>
    </xf>
    <xf numFmtId="0" fontId="1" fillId="2" borderId="9" xfId="0" applyFont="1" applyFill="1" applyBorder="1" applyAlignment="1" applyProtection="1">
      <alignment horizontal="center" vertical="center"/>
      <protection locked="0" hidden="1"/>
    </xf>
    <xf numFmtId="167" fontId="3" fillId="2" borderId="9" xfId="0" applyNumberFormat="1" applyFont="1" applyFill="1" applyBorder="1" applyAlignment="1" applyProtection="1">
      <alignment vertical="center"/>
      <protection locked="0" hidden="1"/>
    </xf>
    <xf numFmtId="164" fontId="1" fillId="4" borderId="12" xfId="0" applyNumberFormat="1" applyFont="1" applyFill="1" applyBorder="1" applyAlignment="1">
      <alignment horizontal="center" vertical="center"/>
    </xf>
    <xf numFmtId="164" fontId="3" fillId="4" borderId="12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 applyProtection="1">
      <alignment vertical="center"/>
      <protection locked="0" hidden="1"/>
    </xf>
    <xf numFmtId="0" fontId="1" fillId="0" borderId="0" xfId="0" applyFont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166" fontId="1" fillId="0" borderId="0" xfId="0" applyNumberFormat="1" applyFont="1" applyAlignment="1" applyProtection="1">
      <alignment horizontal="center"/>
      <protection hidden="1"/>
    </xf>
    <xf numFmtId="49" fontId="1" fillId="0" borderId="0" xfId="0" applyNumberFormat="1" applyFont="1" applyProtection="1">
      <protection hidden="1"/>
    </xf>
    <xf numFmtId="0" fontId="1" fillId="3" borderId="0" xfId="0" applyFont="1" applyFill="1" applyAlignment="1" applyProtection="1">
      <alignment horizontal="center"/>
      <protection hidden="1"/>
    </xf>
    <xf numFmtId="164" fontId="1" fillId="3" borderId="9" xfId="0" applyNumberFormat="1" applyFont="1" applyFill="1" applyBorder="1" applyAlignment="1" applyProtection="1">
      <alignment horizontal="center" vertical="center"/>
      <protection hidden="1"/>
    </xf>
    <xf numFmtId="0" fontId="3" fillId="3" borderId="9" xfId="0" applyFont="1" applyFill="1" applyBorder="1" applyAlignment="1" applyProtection="1">
      <alignment horizontal="center" vertical="center"/>
      <protection hidden="1"/>
    </xf>
    <xf numFmtId="0" fontId="1" fillId="3" borderId="9" xfId="0" applyFont="1" applyFill="1" applyBorder="1" applyAlignment="1" applyProtection="1">
      <alignment horizontal="center" vertical="center"/>
      <protection hidden="1"/>
    </xf>
    <xf numFmtId="167" fontId="3" fillId="3" borderId="9" xfId="0" applyNumberFormat="1" applyFont="1" applyFill="1" applyBorder="1" applyAlignment="1" applyProtection="1">
      <alignment vertical="center"/>
      <protection hidden="1"/>
    </xf>
    <xf numFmtId="168" fontId="1" fillId="3" borderId="9" xfId="0" applyNumberFormat="1" applyFont="1" applyFill="1" applyBorder="1" applyAlignment="1" applyProtection="1">
      <alignment horizontal="center" vertical="center"/>
      <protection hidden="1"/>
    </xf>
    <xf numFmtId="168" fontId="1" fillId="3" borderId="9" xfId="0" applyNumberFormat="1" applyFont="1" applyFill="1" applyBorder="1" applyAlignment="1" applyProtection="1">
      <alignment vertical="center"/>
      <protection hidden="1"/>
    </xf>
    <xf numFmtId="165" fontId="1" fillId="0" borderId="0" xfId="0" applyNumberFormat="1" applyFont="1" applyProtection="1">
      <protection hidden="1"/>
    </xf>
    <xf numFmtId="0" fontId="1" fillId="0" borderId="0" xfId="0" applyFont="1" applyAlignment="1" applyProtection="1">
      <alignment vertical="center"/>
      <protection hidden="1"/>
    </xf>
    <xf numFmtId="169" fontId="3" fillId="0" borderId="1" xfId="0" applyNumberFormat="1" applyFont="1" applyBorder="1" applyAlignment="1" applyProtection="1">
      <alignment vertical="center"/>
      <protection hidden="1"/>
    </xf>
    <xf numFmtId="9" fontId="1" fillId="0" borderId="1" xfId="1" applyFont="1" applyFill="1" applyBorder="1" applyAlignment="1" applyProtection="1">
      <alignment vertical="center"/>
      <protection hidden="1"/>
    </xf>
    <xf numFmtId="0" fontId="9" fillId="8" borderId="17" xfId="0" applyFont="1" applyFill="1" applyBorder="1" applyAlignment="1" applyProtection="1">
      <alignment vertical="center"/>
      <protection hidden="1"/>
    </xf>
    <xf numFmtId="164" fontId="11" fillId="8" borderId="16" xfId="0" applyNumberFormat="1" applyFont="1" applyFill="1" applyBorder="1" applyAlignment="1" applyProtection="1">
      <alignment vertical="center"/>
      <protection hidden="1"/>
    </xf>
    <xf numFmtId="0" fontId="11" fillId="5" borderId="15" xfId="0" applyFont="1" applyFill="1" applyBorder="1" applyAlignment="1" applyProtection="1">
      <alignment vertical="center"/>
      <protection hidden="1"/>
    </xf>
    <xf numFmtId="165" fontId="11" fillId="5" borderId="15" xfId="0" applyNumberFormat="1" applyFont="1" applyFill="1" applyBorder="1" applyAlignment="1" applyProtection="1">
      <alignment vertical="center"/>
      <protection hidden="1"/>
    </xf>
    <xf numFmtId="0" fontId="1" fillId="0" borderId="15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5" borderId="0" xfId="0" applyFont="1" applyFill="1" applyAlignment="1" applyProtection="1">
      <alignment vertical="center"/>
      <protection hidden="1"/>
    </xf>
    <xf numFmtId="0" fontId="1" fillId="5" borderId="0" xfId="0" applyFont="1" applyFill="1" applyAlignment="1" applyProtection="1">
      <alignment vertical="center"/>
      <protection hidden="1"/>
    </xf>
    <xf numFmtId="0" fontId="1" fillId="5" borderId="0" xfId="0" applyFont="1" applyFill="1" applyAlignment="1" applyProtection="1">
      <alignment horizontal="right" vertical="center"/>
      <protection hidden="1"/>
    </xf>
    <xf numFmtId="0" fontId="8" fillId="6" borderId="1" xfId="0" applyFont="1" applyFill="1" applyBorder="1" applyAlignment="1" applyProtection="1">
      <alignment vertical="center"/>
      <protection hidden="1"/>
    </xf>
    <xf numFmtId="0" fontId="8" fillId="6" borderId="1" xfId="0" applyFont="1" applyFill="1" applyBorder="1" applyAlignment="1" applyProtection="1">
      <alignment horizontal="right" vertical="center"/>
      <protection hidden="1"/>
    </xf>
    <xf numFmtId="165" fontId="11" fillId="5" borderId="0" xfId="0" applyNumberFormat="1" applyFont="1" applyFill="1" applyAlignment="1" applyProtection="1">
      <alignment vertical="center"/>
      <protection hidden="1"/>
    </xf>
    <xf numFmtId="0" fontId="8" fillId="9" borderId="1" xfId="0" applyFont="1" applyFill="1" applyBorder="1" applyAlignment="1" applyProtection="1">
      <alignment vertical="center"/>
      <protection hidden="1"/>
    </xf>
    <xf numFmtId="0" fontId="8" fillId="9" borderId="1" xfId="0" applyFont="1" applyFill="1" applyBorder="1" applyAlignment="1" applyProtection="1">
      <alignment horizontal="right" vertical="center"/>
      <protection hidden="1"/>
    </xf>
    <xf numFmtId="0" fontId="8" fillId="8" borderId="1" xfId="0" applyFont="1" applyFill="1" applyBorder="1" applyAlignment="1" applyProtection="1">
      <alignment vertical="center"/>
      <protection hidden="1"/>
    </xf>
    <xf numFmtId="0" fontId="8" fillId="8" borderId="1" xfId="0" applyFont="1" applyFill="1" applyBorder="1" applyAlignment="1" applyProtection="1">
      <alignment horizontal="right" vertical="center"/>
      <protection hidden="1"/>
    </xf>
    <xf numFmtId="168" fontId="1" fillId="10" borderId="1" xfId="0" applyNumberFormat="1" applyFont="1" applyFill="1" applyBorder="1" applyAlignment="1" applyProtection="1">
      <alignment vertical="center"/>
      <protection hidden="1"/>
    </xf>
    <xf numFmtId="167" fontId="1" fillId="0" borderId="1" xfId="0" applyNumberFormat="1" applyFont="1" applyBorder="1" applyAlignment="1" applyProtection="1">
      <alignment vertical="center"/>
      <protection hidden="1"/>
    </xf>
    <xf numFmtId="167" fontId="1" fillId="10" borderId="1" xfId="0" applyNumberFormat="1" applyFont="1" applyFill="1" applyBorder="1" applyAlignment="1" applyProtection="1">
      <alignment vertical="center"/>
      <protection hidden="1"/>
    </xf>
    <xf numFmtId="167" fontId="1" fillId="5" borderId="0" xfId="0" applyNumberFormat="1" applyFont="1" applyFill="1" applyAlignment="1" applyProtection="1">
      <alignment vertical="center"/>
      <protection hidden="1"/>
    </xf>
    <xf numFmtId="168" fontId="1" fillId="11" borderId="1" xfId="0" applyNumberFormat="1" applyFont="1" applyFill="1" applyBorder="1" applyAlignment="1" applyProtection="1">
      <alignment vertical="center"/>
      <protection hidden="1"/>
    </xf>
    <xf numFmtId="167" fontId="1" fillId="11" borderId="1" xfId="0" applyNumberFormat="1" applyFont="1" applyFill="1" applyBorder="1" applyAlignment="1" applyProtection="1">
      <alignment vertical="center"/>
      <protection hidden="1"/>
    </xf>
    <xf numFmtId="168" fontId="1" fillId="12" borderId="1" xfId="0" applyNumberFormat="1" applyFont="1" applyFill="1" applyBorder="1" applyAlignment="1" applyProtection="1">
      <alignment vertical="center"/>
      <protection hidden="1"/>
    </xf>
    <xf numFmtId="167" fontId="1" fillId="12" borderId="1" xfId="0" applyNumberFormat="1" applyFont="1" applyFill="1" applyBorder="1" applyAlignment="1" applyProtection="1">
      <alignment vertical="center"/>
      <protection hidden="1"/>
    </xf>
    <xf numFmtId="0" fontId="8" fillId="14" borderId="11" xfId="0" applyFont="1" applyFill="1" applyBorder="1" applyAlignment="1" applyProtection="1">
      <alignment vertical="center"/>
      <protection hidden="1"/>
    </xf>
    <xf numFmtId="0" fontId="8" fillId="14" borderId="1" xfId="0" applyFont="1" applyFill="1" applyBorder="1" applyAlignment="1" applyProtection="1">
      <alignment horizontal="right" vertical="center"/>
      <protection hidden="1"/>
    </xf>
    <xf numFmtId="0" fontId="1" fillId="13" borderId="13" xfId="0" applyFont="1" applyFill="1" applyBorder="1" applyAlignment="1" applyProtection="1">
      <alignment vertical="center"/>
      <protection hidden="1"/>
    </xf>
    <xf numFmtId="167" fontId="1" fillId="0" borderId="14" xfId="0" applyNumberFormat="1" applyFont="1" applyBorder="1" applyAlignment="1" applyProtection="1">
      <alignment vertical="center"/>
      <protection hidden="1"/>
    </xf>
    <xf numFmtId="167" fontId="1" fillId="13" borderId="1" xfId="0" applyNumberFormat="1" applyFont="1" applyFill="1" applyBorder="1" applyAlignment="1" applyProtection="1">
      <alignment vertical="center"/>
      <protection hidden="1"/>
    </xf>
    <xf numFmtId="0" fontId="8" fillId="14" borderId="0" xfId="0" applyFont="1" applyFill="1" applyAlignment="1" applyProtection="1">
      <alignment vertical="center"/>
      <protection hidden="1"/>
    </xf>
    <xf numFmtId="167" fontId="8" fillId="14" borderId="0" xfId="0" applyNumberFormat="1" applyFont="1" applyFill="1" applyAlignment="1" applyProtection="1">
      <alignment vertical="center"/>
      <protection hidden="1"/>
    </xf>
    <xf numFmtId="167" fontId="1" fillId="0" borderId="0" xfId="0" applyNumberFormat="1" applyFont="1" applyAlignment="1" applyProtection="1">
      <alignment vertical="center"/>
      <protection hidden="1"/>
    </xf>
    <xf numFmtId="0" fontId="8" fillId="15" borderId="11" xfId="0" applyFont="1" applyFill="1" applyBorder="1" applyAlignment="1" applyProtection="1">
      <alignment vertical="center"/>
      <protection hidden="1"/>
    </xf>
    <xf numFmtId="0" fontId="8" fillId="15" borderId="1" xfId="0" applyFont="1" applyFill="1" applyBorder="1" applyAlignment="1" applyProtection="1">
      <alignment horizontal="right" vertical="center"/>
      <protection hidden="1"/>
    </xf>
    <xf numFmtId="0" fontId="6" fillId="5" borderId="13" xfId="0" applyFont="1" applyFill="1" applyBorder="1" applyAlignment="1" applyProtection="1">
      <alignment vertical="center"/>
      <protection hidden="1"/>
    </xf>
    <xf numFmtId="0" fontId="7" fillId="5" borderId="13" xfId="0" applyFont="1" applyFill="1" applyBorder="1" applyAlignment="1" applyProtection="1">
      <alignment vertical="center"/>
      <protection hidden="1"/>
    </xf>
    <xf numFmtId="0" fontId="13" fillId="5" borderId="13" xfId="0" applyFont="1" applyFill="1" applyBorder="1" applyAlignment="1" applyProtection="1">
      <alignment vertical="center"/>
      <protection hidden="1"/>
    </xf>
    <xf numFmtId="164" fontId="8" fillId="6" borderId="1" xfId="0" applyNumberFormat="1" applyFont="1" applyFill="1" applyBorder="1" applyAlignment="1" applyProtection="1">
      <alignment vertical="center"/>
      <protection hidden="1"/>
    </xf>
    <xf numFmtId="167" fontId="8" fillId="6" borderId="1" xfId="0" applyNumberFormat="1" applyFont="1" applyFill="1" applyBorder="1" applyAlignment="1" applyProtection="1">
      <alignment vertical="center"/>
      <protection hidden="1"/>
    </xf>
    <xf numFmtId="168" fontId="8" fillId="9" borderId="1" xfId="0" applyNumberFormat="1" applyFont="1" applyFill="1" applyBorder="1" applyAlignment="1" applyProtection="1">
      <alignment vertical="center"/>
      <protection hidden="1"/>
    </xf>
    <xf numFmtId="167" fontId="8" fillId="9" borderId="1" xfId="0" applyNumberFormat="1" applyFont="1" applyFill="1" applyBorder="1" applyAlignment="1" applyProtection="1">
      <alignment vertical="center"/>
      <protection hidden="1"/>
    </xf>
    <xf numFmtId="0" fontId="8" fillId="15" borderId="0" xfId="0" applyFont="1" applyFill="1" applyAlignment="1" applyProtection="1">
      <alignment vertical="center"/>
      <protection hidden="1"/>
    </xf>
    <xf numFmtId="167" fontId="8" fillId="15" borderId="0" xfId="0" applyNumberFormat="1" applyFont="1" applyFill="1" applyAlignment="1" applyProtection="1">
      <alignment vertical="center"/>
      <protection hidden="1"/>
    </xf>
    <xf numFmtId="164" fontId="1" fillId="5" borderId="0" xfId="0" applyNumberFormat="1" applyFont="1" applyFill="1" applyAlignment="1" applyProtection="1">
      <alignment vertical="center"/>
      <protection hidden="1"/>
    </xf>
    <xf numFmtId="168" fontId="1" fillId="5" borderId="0" xfId="0" applyNumberFormat="1" applyFont="1" applyFill="1" applyAlignment="1" applyProtection="1">
      <alignment vertical="center"/>
      <protection hidden="1"/>
    </xf>
    <xf numFmtId="164" fontId="1" fillId="0" borderId="0" xfId="0" applyNumberFormat="1" applyFont="1" applyAlignment="1" applyProtection="1">
      <alignment vertical="center"/>
      <protection hidden="1"/>
    </xf>
    <xf numFmtId="168" fontId="1" fillId="0" borderId="0" xfId="0" applyNumberFormat="1" applyFont="1" applyAlignment="1" applyProtection="1">
      <alignment vertical="center"/>
      <protection hidden="1"/>
    </xf>
    <xf numFmtId="165" fontId="1" fillId="0" borderId="0" xfId="0" applyNumberFormat="1" applyFont="1" applyAlignment="1" applyProtection="1">
      <alignment vertical="center"/>
      <protection hidden="1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164" fontId="8" fillId="0" borderId="0" xfId="0" applyNumberFormat="1" applyFont="1" applyAlignment="1">
      <alignment horizontal="center" vertical="center"/>
    </xf>
    <xf numFmtId="0" fontId="17" fillId="0" borderId="0" xfId="0" applyFont="1" applyAlignment="1" applyProtection="1">
      <alignment horizontal="left" vertical="center"/>
      <protection locked="0"/>
    </xf>
    <xf numFmtId="0" fontId="1" fillId="8" borderId="0" xfId="0" applyFont="1" applyFill="1" applyAlignment="1">
      <alignment horizontal="center" vertical="center"/>
    </xf>
    <xf numFmtId="0" fontId="1" fillId="8" borderId="0" xfId="0" applyFont="1" applyFill="1" applyAlignment="1">
      <alignment vertical="center"/>
    </xf>
    <xf numFmtId="0" fontId="1" fillId="8" borderId="0" xfId="0" applyFont="1" applyFill="1" applyAlignment="1" applyProtection="1">
      <alignment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3" fillId="4" borderId="1" xfId="0" applyFont="1" applyFill="1" applyBorder="1" applyAlignment="1" applyProtection="1">
      <alignment vertical="center"/>
      <protection hidden="1"/>
    </xf>
    <xf numFmtId="0" fontId="3" fillId="4" borderId="1" xfId="0" applyFont="1" applyFill="1" applyBorder="1" applyAlignment="1" applyProtection="1">
      <alignment horizontal="center" vertical="center"/>
      <protection hidden="1"/>
    </xf>
    <xf numFmtId="0" fontId="3" fillId="4" borderId="1" xfId="0" applyFont="1" applyFill="1" applyBorder="1" applyAlignment="1" applyProtection="1">
      <alignment horizontal="right" vertical="center"/>
      <protection hidden="1"/>
    </xf>
    <xf numFmtId="169" fontId="3" fillId="4" borderId="1" xfId="0" applyNumberFormat="1" applyFont="1" applyFill="1" applyBorder="1" applyAlignment="1" applyProtection="1">
      <alignment vertical="center"/>
      <protection hidden="1"/>
    </xf>
    <xf numFmtId="0" fontId="3" fillId="3" borderId="1" xfId="0" applyFont="1" applyFill="1" applyBorder="1" applyAlignment="1" applyProtection="1">
      <alignment vertical="center"/>
      <protection hidden="1"/>
    </xf>
    <xf numFmtId="169" fontId="3" fillId="3" borderId="1" xfId="0" applyNumberFormat="1" applyFont="1" applyFill="1" applyBorder="1" applyAlignment="1" applyProtection="1">
      <alignment vertical="center"/>
      <protection hidden="1"/>
    </xf>
    <xf numFmtId="168" fontId="3" fillId="16" borderId="10" xfId="0" applyNumberFormat="1" applyFont="1" applyFill="1" applyBorder="1" applyAlignment="1" applyProtection="1">
      <alignment vertical="center"/>
      <protection hidden="1"/>
    </xf>
    <xf numFmtId="169" fontId="3" fillId="16" borderId="1" xfId="0" applyNumberFormat="1" applyFont="1" applyFill="1" applyBorder="1" applyAlignment="1" applyProtection="1">
      <alignment vertical="center"/>
      <protection hidden="1"/>
    </xf>
    <xf numFmtId="0" fontId="18" fillId="8" borderId="0" xfId="0" applyFont="1" applyFill="1" applyAlignment="1" applyProtection="1">
      <alignment vertical="center"/>
      <protection hidden="1"/>
    </xf>
    <xf numFmtId="0" fontId="18" fillId="8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vertical="center"/>
      <protection locked="0"/>
    </xf>
    <xf numFmtId="0" fontId="7" fillId="5" borderId="4" xfId="0" applyFont="1" applyFill="1" applyBorder="1" applyAlignment="1">
      <alignment horizontal="center" vertical="center"/>
    </xf>
    <xf numFmtId="164" fontId="8" fillId="17" borderId="0" xfId="0" applyNumberFormat="1" applyFont="1" applyFill="1" applyAlignment="1">
      <alignment horizontal="center" vertical="center"/>
    </xf>
    <xf numFmtId="164" fontId="3" fillId="17" borderId="0" xfId="0" applyNumberFormat="1" applyFont="1" applyFill="1" applyAlignment="1">
      <alignment horizontal="left" vertical="center"/>
    </xf>
    <xf numFmtId="164" fontId="10" fillId="17" borderId="0" xfId="0" applyNumberFormat="1" applyFont="1" applyFill="1" applyAlignment="1">
      <alignment horizontal="center" vertical="center"/>
    </xf>
    <xf numFmtId="0" fontId="1" fillId="17" borderId="0" xfId="0" applyFont="1" applyFill="1" applyAlignment="1">
      <alignment vertical="center"/>
    </xf>
    <xf numFmtId="0" fontId="3" fillId="17" borderId="0" xfId="0" applyFont="1" applyFill="1" applyAlignment="1">
      <alignment horizontal="left" vertical="center"/>
    </xf>
    <xf numFmtId="0" fontId="1" fillId="17" borderId="0" xfId="0" applyFont="1" applyFill="1" applyAlignment="1">
      <alignment horizontal="center" vertical="center"/>
    </xf>
    <xf numFmtId="0" fontId="13" fillId="17" borderId="0" xfId="0" applyFont="1" applyFill="1" applyAlignment="1">
      <alignment horizontal="center" vertical="center"/>
    </xf>
    <xf numFmtId="0" fontId="8" fillId="17" borderId="0" xfId="0" applyFont="1" applyFill="1" applyAlignment="1">
      <alignment horizontal="center" vertical="center"/>
    </xf>
    <xf numFmtId="0" fontId="8" fillId="8" borderId="0" xfId="0" applyFont="1" applyFill="1" applyAlignment="1">
      <alignment horizontal="center" vertical="center" wrapText="1"/>
    </xf>
    <xf numFmtId="0" fontId="15" fillId="8" borderId="0" xfId="0" applyFont="1" applyFill="1" applyAlignment="1">
      <alignment wrapText="1"/>
    </xf>
    <xf numFmtId="167" fontId="11" fillId="8" borderId="0" xfId="0" applyNumberFormat="1" applyFont="1" applyFill="1" applyAlignment="1" applyProtection="1">
      <alignment vertical="center"/>
      <protection hidden="1"/>
    </xf>
    <xf numFmtId="0" fontId="18" fillId="8" borderId="0" xfId="0" applyFont="1" applyFill="1" applyAlignment="1">
      <alignment horizontal="left" vertical="center" indent="2"/>
    </xf>
    <xf numFmtId="0" fontId="12" fillId="8" borderId="0" xfId="0" applyFont="1" applyFill="1" applyAlignment="1">
      <alignment horizontal="right" wrapText="1"/>
    </xf>
    <xf numFmtId="0" fontId="20" fillId="7" borderId="0" xfId="0" applyFont="1" applyFill="1" applyAlignment="1">
      <alignment horizontal="right" vertical="center" indent="1"/>
    </xf>
    <xf numFmtId="0" fontId="20" fillId="8" borderId="0" xfId="0" applyFont="1" applyFill="1" applyAlignment="1">
      <alignment horizontal="right" vertical="center" indent="1"/>
    </xf>
    <xf numFmtId="168" fontId="8" fillId="6" borderId="8" xfId="0" applyNumberFormat="1" applyFont="1" applyFill="1" applyBorder="1" applyAlignment="1" applyProtection="1">
      <alignment vertical="center"/>
      <protection hidden="1"/>
    </xf>
    <xf numFmtId="0" fontId="8" fillId="6" borderId="11" xfId="0" applyFont="1" applyFill="1" applyBorder="1" applyAlignment="1" applyProtection="1">
      <alignment horizontal="center" vertical="center"/>
      <protection hidden="1"/>
    </xf>
    <xf numFmtId="168" fontId="3" fillId="10" borderId="10" xfId="0" applyNumberFormat="1" applyFont="1" applyFill="1" applyBorder="1" applyAlignment="1" applyProtection="1">
      <alignment vertical="center"/>
      <protection hidden="1"/>
    </xf>
    <xf numFmtId="169" fontId="3" fillId="10" borderId="1" xfId="0" applyNumberFormat="1" applyFont="1" applyFill="1" applyBorder="1" applyAlignment="1" applyProtection="1">
      <alignment vertical="center"/>
      <protection hidden="1"/>
    </xf>
    <xf numFmtId="169" fontId="8" fillId="6" borderId="1" xfId="0" applyNumberFormat="1" applyFont="1" applyFill="1" applyBorder="1" applyAlignment="1" applyProtection="1">
      <alignment vertical="center"/>
      <protection hidden="1"/>
    </xf>
    <xf numFmtId="168" fontId="8" fillId="9" borderId="8" xfId="0" applyNumberFormat="1" applyFont="1" applyFill="1" applyBorder="1" applyAlignment="1" applyProtection="1">
      <alignment vertical="center"/>
      <protection hidden="1"/>
    </xf>
    <xf numFmtId="0" fontId="8" fillId="9" borderId="11" xfId="0" applyFont="1" applyFill="1" applyBorder="1" applyAlignment="1" applyProtection="1">
      <alignment horizontal="center" vertical="center"/>
      <protection hidden="1"/>
    </xf>
    <xf numFmtId="169" fontId="8" fillId="9" borderId="1" xfId="0" applyNumberFormat="1" applyFont="1" applyFill="1" applyBorder="1" applyAlignment="1" applyProtection="1">
      <alignment vertical="center"/>
      <protection hidden="1"/>
    </xf>
    <xf numFmtId="0" fontId="13" fillId="16" borderId="4" xfId="0" applyFont="1" applyFill="1" applyBorder="1" applyAlignment="1" applyProtection="1">
      <alignment horizontal="center" vertical="center"/>
      <protection hidden="1"/>
    </xf>
    <xf numFmtId="0" fontId="13" fillId="16" borderId="5" xfId="0" applyFont="1" applyFill="1" applyBorder="1" applyAlignment="1" applyProtection="1">
      <alignment vertical="center"/>
      <protection hidden="1"/>
    </xf>
    <xf numFmtId="0" fontId="13" fillId="16" borderId="6" xfId="0" applyFont="1" applyFill="1" applyBorder="1" applyAlignment="1" applyProtection="1">
      <alignment horizontal="center" vertical="center"/>
      <protection hidden="1"/>
    </xf>
    <xf numFmtId="0" fontId="13" fillId="16" borderId="7" xfId="0" applyFont="1" applyFill="1" applyBorder="1" applyAlignment="1" applyProtection="1">
      <alignment vertical="center"/>
      <protection hidden="1"/>
    </xf>
    <xf numFmtId="164" fontId="8" fillId="7" borderId="0" xfId="0" applyNumberFormat="1" applyFont="1" applyFill="1" applyAlignment="1" applyProtection="1">
      <alignment horizontal="center" vertical="center"/>
      <protection hidden="1"/>
    </xf>
    <xf numFmtId="0" fontId="12" fillId="7" borderId="0" xfId="0" applyFont="1" applyFill="1" applyAlignment="1" applyProtection="1">
      <alignment horizontal="right" vertical="center"/>
      <protection hidden="1"/>
    </xf>
    <xf numFmtId="165" fontId="12" fillId="7" borderId="0" xfId="0" applyNumberFormat="1" applyFont="1" applyFill="1" applyAlignment="1" applyProtection="1">
      <alignment horizontal="right" vertical="center"/>
      <protection hidden="1"/>
    </xf>
    <xf numFmtId="0" fontId="8" fillId="7" borderId="0" xfId="0" applyFont="1" applyFill="1" applyAlignment="1" applyProtection="1">
      <alignment horizontal="center" vertical="center"/>
      <protection hidden="1"/>
    </xf>
    <xf numFmtId="0" fontId="8" fillId="7" borderId="0" xfId="0" applyFont="1" applyFill="1" applyAlignment="1" applyProtection="1">
      <alignment vertical="center"/>
      <protection hidden="1"/>
    </xf>
    <xf numFmtId="0" fontId="20" fillId="7" borderId="0" xfId="0" applyFont="1" applyFill="1" applyAlignment="1" applyProtection="1">
      <alignment horizontal="right" vertical="center" indent="1"/>
      <protection hidden="1"/>
    </xf>
    <xf numFmtId="164" fontId="18" fillId="7" borderId="0" xfId="0" applyNumberFormat="1" applyFont="1" applyFill="1" applyAlignment="1" applyProtection="1">
      <alignment horizontal="center" vertical="center"/>
      <protection hidden="1"/>
    </xf>
    <xf numFmtId="164" fontId="8" fillId="7" borderId="0" xfId="0" applyNumberFormat="1" applyFont="1" applyFill="1" applyAlignment="1" applyProtection="1">
      <alignment horizontal="right" vertical="center"/>
      <protection hidden="1"/>
    </xf>
    <xf numFmtId="165" fontId="8" fillId="7" borderId="0" xfId="0" applyNumberFormat="1" applyFont="1" applyFill="1" applyAlignment="1" applyProtection="1">
      <alignment vertical="center"/>
      <protection hidden="1"/>
    </xf>
    <xf numFmtId="0" fontId="8" fillId="7" borderId="0" xfId="0" applyFont="1" applyFill="1" applyAlignment="1" applyProtection="1">
      <alignment horizontal="left" vertical="center"/>
      <protection hidden="1"/>
    </xf>
    <xf numFmtId="165" fontId="8" fillId="7" borderId="0" xfId="0" applyNumberFormat="1" applyFont="1" applyFill="1" applyAlignment="1" applyProtection="1">
      <alignment horizontal="right" vertical="center"/>
      <protection hidden="1"/>
    </xf>
    <xf numFmtId="0" fontId="8" fillId="7" borderId="0" xfId="0" applyFont="1" applyFill="1" applyAlignment="1" applyProtection="1">
      <alignment horizontal="right" vertical="center"/>
      <protection hidden="1"/>
    </xf>
    <xf numFmtId="164" fontId="9" fillId="7" borderId="0" xfId="0" applyNumberFormat="1" applyFont="1" applyFill="1" applyAlignment="1" applyProtection="1">
      <alignment horizontal="right" vertical="center"/>
      <protection hidden="1"/>
    </xf>
    <xf numFmtId="165" fontId="9" fillId="7" borderId="0" xfId="0" applyNumberFormat="1" applyFont="1" applyFill="1" applyAlignment="1" applyProtection="1">
      <alignment vertical="center"/>
      <protection hidden="1"/>
    </xf>
    <xf numFmtId="0" fontId="1" fillId="4" borderId="12" xfId="0" applyFont="1" applyFill="1" applyBorder="1" applyAlignment="1" applyProtection="1">
      <alignment horizontal="center" vertical="center"/>
      <protection hidden="1"/>
    </xf>
    <xf numFmtId="165" fontId="4" fillId="3" borderId="9" xfId="0" applyNumberFormat="1" applyFont="1" applyFill="1" applyBorder="1" applyAlignment="1" applyProtection="1">
      <alignment vertical="center"/>
      <protection hidden="1"/>
    </xf>
    <xf numFmtId="165" fontId="1" fillId="3" borderId="9" xfId="0" applyNumberFormat="1" applyFont="1" applyFill="1" applyBorder="1" applyAlignment="1" applyProtection="1">
      <alignment vertical="center"/>
      <protection hidden="1"/>
    </xf>
    <xf numFmtId="167" fontId="4" fillId="3" borderId="9" xfId="0" applyNumberFormat="1" applyFont="1" applyFill="1" applyBorder="1" applyAlignment="1" applyProtection="1">
      <alignment vertical="center"/>
      <protection hidden="1"/>
    </xf>
    <xf numFmtId="167" fontId="1" fillId="3" borderId="9" xfId="0" applyNumberFormat="1" applyFont="1" applyFill="1" applyBorder="1" applyAlignment="1" applyProtection="1">
      <alignment vertical="center"/>
      <protection hidden="1"/>
    </xf>
    <xf numFmtId="9" fontId="8" fillId="6" borderId="1" xfId="1" applyFont="1" applyFill="1" applyBorder="1" applyAlignment="1" applyProtection="1">
      <alignment vertical="center"/>
      <protection hidden="1"/>
    </xf>
    <xf numFmtId="9" fontId="8" fillId="9" borderId="1" xfId="1" applyFont="1" applyFill="1" applyBorder="1" applyAlignment="1" applyProtection="1">
      <alignment vertical="center"/>
      <protection hidden="1"/>
    </xf>
    <xf numFmtId="164" fontId="1" fillId="16" borderId="18" xfId="0" applyNumberFormat="1" applyFont="1" applyFill="1" applyBorder="1" applyAlignment="1">
      <alignment horizontal="center" vertical="center"/>
    </xf>
    <xf numFmtId="164" fontId="1" fillId="16" borderId="19" xfId="0" applyNumberFormat="1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horizontal="center" vertical="center"/>
    </xf>
    <xf numFmtId="0" fontId="12" fillId="8" borderId="0" xfId="0" applyFont="1" applyFill="1" applyAlignment="1">
      <alignment horizontal="center" vertical="center" wrapText="1"/>
    </xf>
    <xf numFmtId="164" fontId="1" fillId="16" borderId="20" xfId="0" applyNumberFormat="1" applyFont="1" applyFill="1" applyBorder="1" applyAlignment="1">
      <alignment horizontal="center" vertical="center"/>
    </xf>
    <xf numFmtId="165" fontId="1" fillId="2" borderId="0" xfId="0" applyNumberFormat="1" applyFont="1" applyFill="1" applyAlignment="1" applyProtection="1">
      <alignment vertical="center"/>
      <protection locked="0"/>
    </xf>
  </cellXfs>
  <cellStyles count="2">
    <cellStyle name="Normální" xfId="0" builtinId="0"/>
    <cellStyle name="Procenta" xfId="1" builtinId="5"/>
  </cellStyles>
  <dxfs count="21">
    <dxf>
      <fill>
        <patternFill>
          <bgColor theme="0"/>
        </patternFill>
      </fill>
    </dxf>
    <dxf>
      <font>
        <color rgb="FFDFFAFF"/>
      </font>
    </dxf>
    <dxf>
      <font>
        <color rgb="FFDFFAFF"/>
      </font>
    </dxf>
    <dxf>
      <font>
        <color theme="1" tint="0.499984740745262"/>
      </font>
    </dxf>
    <dxf>
      <font>
        <color rgb="FF00B050"/>
      </font>
    </dxf>
    <dxf>
      <font>
        <color rgb="FFC00000"/>
      </font>
    </dxf>
    <dxf>
      <font>
        <color rgb="FFCC6600"/>
      </font>
    </dxf>
    <dxf>
      <fill>
        <patternFill>
          <bgColor theme="0"/>
        </patternFill>
      </fill>
    </dxf>
    <dxf>
      <font>
        <color rgb="FFCC00CC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ont>
        <color rgb="FFCC00CC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ont>
        <color theme="1" tint="0.499984740745262"/>
      </font>
    </dxf>
    <dxf>
      <font>
        <color rgb="FFCC00CC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ont>
        <strike val="0"/>
        <color theme="1" tint="0.499984740745262"/>
      </font>
    </dxf>
    <dxf>
      <font>
        <color rgb="FFCC00CC"/>
      </font>
      <fill>
        <patternFill patternType="none">
          <bgColor auto="1"/>
        </patternFill>
      </fill>
    </dxf>
    <dxf>
      <font>
        <color theme="1" tint="0.499984740745262"/>
      </font>
    </dxf>
    <dxf>
      <font>
        <color rgb="FFC00000"/>
      </font>
    </dxf>
    <dxf>
      <font>
        <color rgb="FF00B050"/>
      </font>
    </dxf>
    <dxf>
      <font>
        <color rgb="FFCC6600"/>
      </font>
    </dxf>
  </dxfs>
  <tableStyles count="0" defaultTableStyle="TableStyleMedium2" defaultPivotStyle="PivotStyleLight16"/>
  <colors>
    <mruColors>
      <color rgb="FFFFE7E7"/>
      <color rgb="FFDFFAFF"/>
      <color rgb="FF99FF99"/>
      <color rgb="FFFF9999"/>
      <color rgb="FFCCFFCC"/>
      <color rgb="FFCFE2F3"/>
      <color rgb="FFCC00CC"/>
      <color rgb="FFCC6600"/>
      <color rgb="FFFFFEE9"/>
      <color rgb="FFFFFD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Příjmy a výdaje po měsících</a:t>
            </a:r>
          </a:p>
        </c:rich>
      </c:tx>
      <c:layout>
        <c:manualLayout>
          <c:xMode val="edge"/>
          <c:yMode val="edge"/>
          <c:x val="0.38475494178174924"/>
          <c:y val="4.1666666666666664E-2"/>
        </c:manualLayout>
      </c:layout>
      <c:overlay val="0"/>
      <c:spPr>
        <a:noFill/>
        <a:ln w="381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11231293082678231"/>
          <c:y val="0.16708333333333336"/>
          <c:w val="0.82134534158047456"/>
          <c:h val="0.67145778652668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'Roční přehledy s grafy'!$B$7</c:f>
              <c:strCache>
                <c:ptCount val="1"/>
                <c:pt idx="0">
                  <c:v>Příjmy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6FA7-4C84-B3FE-41A5F197B011}"/>
              </c:ext>
            </c:extLst>
          </c:dPt>
          <c:cat>
            <c:strRef>
              <c:f>'Roční přehledy s grafy'!$C$6:$N$6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'Roční přehledy s grafy'!$C$7:$N$7</c:f>
              <c:numCache>
                <c:formatCode>#\ ##0\ "Kč";\-#\ ##0\ "Kč";</c:formatCode>
                <c:ptCount val="1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E8-44BD-A19A-726662529B62}"/>
            </c:ext>
          </c:extLst>
        </c:ser>
        <c:ser>
          <c:idx val="1"/>
          <c:order val="1"/>
          <c:tx>
            <c:strRef>
              <c:f>'Roční přehledy s grafy'!$B$8</c:f>
              <c:strCache>
                <c:ptCount val="1"/>
                <c:pt idx="0">
                  <c:v>Výdaje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'Roční přehledy s grafy'!$C$6:$N$6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'Roční přehledy s grafy'!$C$8:$N$8</c:f>
              <c:numCache>
                <c:formatCode>#\ ##0\ "Kč";\-#\ ##0\ "Kč";</c:formatCode>
                <c:ptCount val="1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E8-44BD-A19A-726662529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79920127"/>
        <c:axId val="2079925887"/>
      </c:barChart>
      <c:lineChart>
        <c:grouping val="standard"/>
        <c:varyColors val="0"/>
        <c:ser>
          <c:idx val="2"/>
          <c:order val="2"/>
          <c:tx>
            <c:strRef>
              <c:f>'Roční přehledy s grafy'!$B$9</c:f>
              <c:strCache>
                <c:ptCount val="1"/>
                <c:pt idx="0">
                  <c:v>Zisk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'Roční přehledy s grafy'!$C$6:$N$6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'Roční přehledy s grafy'!$C$9:$N$9</c:f>
              <c:numCache>
                <c:formatCode>#\ ##0\ "Kč";\-#\ ##0\ "Kč";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E8-44BD-A19A-726662529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9920127"/>
        <c:axId val="2079925887"/>
      </c:lineChart>
      <c:catAx>
        <c:axId val="2079920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079925887"/>
        <c:crosses val="autoZero"/>
        <c:auto val="1"/>
        <c:lblAlgn val="ctr"/>
        <c:lblOffset val="100"/>
        <c:noMultiLvlLbl val="0"/>
      </c:catAx>
      <c:valAx>
        <c:axId val="20799258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\ &quot;Kč&quot;;\-#\ ##0\ &quot;Kč&quot;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0799201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19050" cap="flat" cmpd="sng" algn="ctr">
      <a:solidFill>
        <a:srgbClr val="CFE2F3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0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Příjmy podle kategorií po měsících  </a:t>
            </a:r>
          </a:p>
        </c:rich>
      </c:tx>
      <c:layout>
        <c:manualLayout>
          <c:xMode val="edge"/>
          <c:yMode val="edge"/>
          <c:x val="0.41589636393170726"/>
          <c:y val="3.2407407407407406E-2"/>
        </c:manualLayout>
      </c:layout>
      <c:overlay val="0"/>
      <c:spPr>
        <a:noFill/>
        <a:ln w="38100">
          <a:noFill/>
        </a:ln>
        <a:effectLst>
          <a:glow rad="139700">
            <a:schemeClr val="bg1">
              <a:alpha val="40000"/>
            </a:schemeClr>
          </a:glow>
        </a:effectLst>
      </c:spPr>
      <c:txPr>
        <a:bodyPr rot="0" spcFirstLastPara="1" vertOverflow="ellipsis" vert="horz" wrap="square" anchor="ctr" anchorCtr="0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9.7243667017192878E-2"/>
          <c:y val="0.17171296296296296"/>
          <c:w val="0.81009611535573722"/>
          <c:h val="0.61498432487605714"/>
        </c:manualLayout>
      </c:layout>
      <c:barChart>
        <c:barDir val="bar"/>
        <c:grouping val="stacked"/>
        <c:varyColors val="0"/>
        <c:ser>
          <c:idx val="1"/>
          <c:order val="1"/>
          <c:tx>
            <c:strRef>
              <c:f>'Roční přehledy s grafy'!$B$30</c:f>
              <c:strCache>
                <c:ptCount val="1"/>
                <c:pt idx="0">
                  <c:v>Tržba hotovost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'Roční přehledy s grafy'!$C$29:$N$29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'Roční přehledy s grafy'!$C$30:$N$30</c:f>
              <c:numCache>
                <c:formatCode>#\ ##0\ "Kč";\-#\ ##0\ "Kč";</c:formatCode>
                <c:ptCount val="1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D5-48DC-A3DD-62866C59A008}"/>
            </c:ext>
          </c:extLst>
        </c:ser>
        <c:ser>
          <c:idx val="2"/>
          <c:order val="2"/>
          <c:tx>
            <c:strRef>
              <c:f>'Roční přehledy s grafy'!$B$31</c:f>
              <c:strCache>
                <c:ptCount val="1"/>
                <c:pt idx="0">
                  <c:v>Tržba karta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'Roční přehledy s grafy'!$C$29:$N$29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'Roční přehledy s grafy'!$C$31:$N$31</c:f>
              <c:numCache>
                <c:formatCode>#\ ##0\ "Kč";\-#\ ##0\ "Kč";</c:formatCode>
                <c:ptCount val="1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D5-48DC-A3DD-62866C59A008}"/>
            </c:ext>
          </c:extLst>
        </c:ser>
        <c:ser>
          <c:idx val="3"/>
          <c:order val="3"/>
          <c:tx>
            <c:strRef>
              <c:f>'Roční přehledy s grafy'!$B$32</c:f>
              <c:strCache>
                <c:ptCount val="1"/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'Roční přehledy s grafy'!$C$29:$N$29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'Roční přehledy s grafy'!$C$32:$N$32</c:f>
              <c:numCache>
                <c:formatCode>#\ ##0\ "Kč";\-#\ ##0\ "Kč";</c:formatCode>
                <c:ptCount val="1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D5-48DC-A3DD-62866C59A008}"/>
            </c:ext>
          </c:extLst>
        </c:ser>
        <c:ser>
          <c:idx val="4"/>
          <c:order val="4"/>
          <c:tx>
            <c:strRef>
              <c:f>'Roční přehledy s grafy'!$B$33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'Roční přehledy s grafy'!$C$29:$N$29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'Roční přehledy s grafy'!$C$33:$N$33</c:f>
              <c:numCache>
                <c:formatCode>#\ ##0\ "Kč";\-#\ ##0\ "Kč";</c:formatCode>
                <c:ptCount val="1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D5-48DC-A3DD-62866C59A008}"/>
            </c:ext>
          </c:extLst>
        </c:ser>
        <c:ser>
          <c:idx val="5"/>
          <c:order val="5"/>
          <c:tx>
            <c:strRef>
              <c:f>'Roční přehledy s grafy'!$B$34</c:f>
              <c:strCache>
                <c:ptCount val="1"/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'Roční přehledy s grafy'!$C$29:$N$29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'Roční přehledy s grafy'!$C$34:$N$34</c:f>
              <c:numCache>
                <c:formatCode>#\ ##0\ "Kč";\-#\ ##0\ "Kč";</c:formatCode>
                <c:ptCount val="1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CD5-48DC-A3DD-62866C59A008}"/>
            </c:ext>
          </c:extLst>
        </c:ser>
        <c:ser>
          <c:idx val="6"/>
          <c:order val="6"/>
          <c:tx>
            <c:strRef>
              <c:f>'Roční přehledy s grafy'!$B$35</c:f>
              <c:strCache>
                <c:ptCount val="1"/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'Roční přehledy s grafy'!$C$29:$N$29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'Roční přehledy s grafy'!$C$35:$N$35</c:f>
              <c:numCache>
                <c:formatCode>#\ ##0\ "Kč";\-#\ ##0\ "Kč";</c:formatCode>
                <c:ptCount val="1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CD5-48DC-A3DD-62866C59A008}"/>
            </c:ext>
          </c:extLst>
        </c:ser>
        <c:ser>
          <c:idx val="7"/>
          <c:order val="7"/>
          <c:tx>
            <c:strRef>
              <c:f>'Roční přehledy s grafy'!$B$36</c:f>
              <c:strCache>
                <c:ptCount val="1"/>
              </c:strCache>
            </c:strRef>
          </c:tx>
          <c:spPr>
            <a:solidFill>
              <a:srgbClr val="CC00CC"/>
            </a:solidFill>
            <a:ln>
              <a:noFill/>
            </a:ln>
            <a:effectLst/>
          </c:spPr>
          <c:invertIfNegative val="0"/>
          <c:cat>
            <c:strRef>
              <c:f>'Roční přehledy s grafy'!$C$29:$N$29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'Roční přehledy s grafy'!$C$36:$N$36</c:f>
              <c:numCache>
                <c:formatCode>#\ ##0\ "Kč";\-#\ ##0\ "Kč";</c:formatCode>
                <c:ptCount val="1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CD5-48DC-A3DD-62866C59A008}"/>
            </c:ext>
          </c:extLst>
        </c:ser>
        <c:ser>
          <c:idx val="8"/>
          <c:order val="8"/>
          <c:tx>
            <c:strRef>
              <c:f>'Roční přehledy s grafy'!$B$37</c:f>
              <c:strCache>
                <c:ptCount val="1"/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'Roční přehledy s grafy'!$C$29:$N$29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'Roční přehledy s grafy'!$C$37:$N$37</c:f>
              <c:numCache>
                <c:formatCode>#\ ##0\ "Kč";\-#\ ##0\ "Kč";</c:formatCode>
                <c:ptCount val="1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CD5-48DC-A3DD-62866C59A008}"/>
            </c:ext>
          </c:extLst>
        </c:ser>
        <c:ser>
          <c:idx val="9"/>
          <c:order val="9"/>
          <c:tx>
            <c:strRef>
              <c:f>'Roční přehledy s grafy'!$B$38</c:f>
              <c:strCache>
                <c:ptCount val="1"/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'Roční přehledy s grafy'!$C$29:$N$29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'Roční přehledy s grafy'!$C$38:$N$38</c:f>
              <c:numCache>
                <c:formatCode>#\ ##0\ "Kč";\-#\ ##0\ "Kč";</c:formatCode>
                <c:ptCount val="1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CD5-48DC-A3DD-62866C59A008}"/>
            </c:ext>
          </c:extLst>
        </c:ser>
        <c:ser>
          <c:idx val="10"/>
          <c:order val="10"/>
          <c:tx>
            <c:strRef>
              <c:f>'Roční přehledy s grafy'!$B$39</c:f>
              <c:strCache>
                <c:ptCount val="1"/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'Roční přehledy s grafy'!$C$29:$N$29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'Roční přehledy s grafy'!$C$39:$N$39</c:f>
              <c:numCache>
                <c:formatCode>#\ ##0\ "Kč";\-#\ ##0\ "Kč";</c:formatCode>
                <c:ptCount val="1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CD5-48DC-A3DD-62866C59A008}"/>
            </c:ext>
          </c:extLst>
        </c:ser>
        <c:ser>
          <c:idx val="11"/>
          <c:order val="11"/>
          <c:tx>
            <c:strRef>
              <c:f>'Roční přehledy s grafy'!$B$40</c:f>
              <c:strCache>
                <c:ptCount val="1"/>
                <c:pt idx="0">
                  <c:v>Bez kategorie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'Roční přehledy s grafy'!$C$29:$N$29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'Roční přehledy s grafy'!$C$40:$N$40</c:f>
              <c:numCache>
                <c:formatCode>#\ ##0\ "Kč";\-#\ ##0\ "Kč";</c:formatCode>
                <c:ptCount val="1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53-4065-88D3-B48514512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80018047"/>
        <c:axId val="208002668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'Roční přehledy s grafy'!$B$29</c15:sqref>
                        </c15:formulaRef>
                      </c:ext>
                    </c:extLst>
                    <c:strCache>
                      <c:ptCount val="1"/>
                      <c:pt idx="0">
                        <c:v>PŘÍJMY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'Roční přehledy s grafy'!$C$29:$N$29</c15:sqref>
                        </c15:formulaRef>
                      </c:ext>
                    </c:extLst>
                    <c:strCache>
                      <c:ptCount val="12"/>
                      <c:pt idx="0">
                        <c:v>Leden</c:v>
                      </c:pt>
                      <c:pt idx="1">
                        <c:v>Únor</c:v>
                      </c:pt>
                      <c:pt idx="2">
                        <c:v>Březen</c:v>
                      </c:pt>
                      <c:pt idx="3">
                        <c:v>Duben</c:v>
                      </c:pt>
                      <c:pt idx="4">
                        <c:v>Květen</c:v>
                      </c:pt>
                      <c:pt idx="5">
                        <c:v>Červen</c:v>
                      </c:pt>
                      <c:pt idx="6">
                        <c:v>Červenec</c:v>
                      </c:pt>
                      <c:pt idx="7">
                        <c:v>Srpen</c:v>
                      </c:pt>
                      <c:pt idx="8">
                        <c:v>Září</c:v>
                      </c:pt>
                      <c:pt idx="9">
                        <c:v>Říjen</c:v>
                      </c:pt>
                      <c:pt idx="10">
                        <c:v>Listopad</c:v>
                      </c:pt>
                      <c:pt idx="11">
                        <c:v>Prosinec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'Roční přehledy s grafy'!$C$29:$N$29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FCD5-48DC-A3DD-62866C59A008}"/>
                  </c:ext>
                </c:extLst>
              </c15:ser>
            </c15:filteredBarSeries>
            <c15:filteredBar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'Roční přehledy s grafy'!$B$41</c15:sqref>
                        </c15:formulaRef>
                      </c:ext>
                    </c:extLst>
                    <c:strCache>
                      <c:ptCount val="1"/>
                      <c:pt idx="0">
                        <c:v>Celkem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'Roční přehledy s grafy'!$C$29:$N$29</c15:sqref>
                        </c15:formulaRef>
                      </c:ext>
                    </c:extLst>
                    <c:strCache>
                      <c:ptCount val="12"/>
                      <c:pt idx="0">
                        <c:v>Leden</c:v>
                      </c:pt>
                      <c:pt idx="1">
                        <c:v>Únor</c:v>
                      </c:pt>
                      <c:pt idx="2">
                        <c:v>Březen</c:v>
                      </c:pt>
                      <c:pt idx="3">
                        <c:v>Duben</c:v>
                      </c:pt>
                      <c:pt idx="4">
                        <c:v>Květen</c:v>
                      </c:pt>
                      <c:pt idx="5">
                        <c:v>Červen</c:v>
                      </c:pt>
                      <c:pt idx="6">
                        <c:v>Červenec</c:v>
                      </c:pt>
                      <c:pt idx="7">
                        <c:v>Srpen</c:v>
                      </c:pt>
                      <c:pt idx="8">
                        <c:v>Září</c:v>
                      </c:pt>
                      <c:pt idx="9">
                        <c:v>Říjen</c:v>
                      </c:pt>
                      <c:pt idx="10">
                        <c:v>Listopad</c:v>
                      </c:pt>
                      <c:pt idx="11">
                        <c:v>Prosinec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'Roční přehledy s grafy'!$C$41:$N$41</c15:sqref>
                        </c15:formulaRef>
                      </c:ext>
                    </c:extLst>
                    <c:numCache>
                      <c:formatCode>#\ ##0\ "Kč";\-#\ ##0\ "Kč";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4953-4065-88D3-B485145120CE}"/>
                  </c:ext>
                </c:extLst>
              </c15:ser>
            </c15:filteredBarSeries>
          </c:ext>
        </c:extLst>
      </c:barChart>
      <c:catAx>
        <c:axId val="208001804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080026687"/>
        <c:crosses val="autoZero"/>
        <c:auto val="1"/>
        <c:lblAlgn val="ctr"/>
        <c:lblOffset val="100"/>
        <c:noMultiLvlLbl val="0"/>
      </c:catAx>
      <c:valAx>
        <c:axId val="20800266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\ &quot;Kč&quot;;\-#\ ##0\ &quot;Kč&quot;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0800180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solidFill>
        <a:srgbClr val="99FF99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Příjmy</a:t>
            </a:r>
            <a:r>
              <a:rPr lang="cs-CZ" baseline="0"/>
              <a:t> podle kategorií celkem</a:t>
            </a:r>
            <a:endParaRPr lang="cs-CZ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175-4D28-A65D-74644ED19F9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175-4D28-A65D-74644ED19F9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175-4D28-A65D-74644ED19F9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175-4D28-A65D-74644ED19F9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4175-4D28-A65D-74644ED19F9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4175-4D28-A65D-74644ED19F97}"/>
              </c:ext>
            </c:extLst>
          </c:dPt>
          <c:dPt>
            <c:idx val="6"/>
            <c:bubble3D val="0"/>
            <c:spPr>
              <a:solidFill>
                <a:srgbClr val="CC00CC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4175-4D28-A65D-74644ED19F9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4175-4D28-A65D-74644ED19F9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4175-4D28-A65D-74644ED19F9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4175-4D28-A65D-74644ED19F9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1984-4AC3-81D9-165BBC98AAB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'Roční přehledy s grafy'!$B$30:$B$40</c:f>
              <c:strCache>
                <c:ptCount val="11"/>
                <c:pt idx="0">
                  <c:v>Tržba hotovost</c:v>
                </c:pt>
                <c:pt idx="1">
                  <c:v>Tržba karta</c:v>
                </c:pt>
                <c:pt idx="10">
                  <c:v>Bez kategorie</c:v>
                </c:pt>
              </c:strCache>
            </c:strRef>
          </c:cat>
          <c:val>
            <c:numRef>
              <c:f>'Roční přehledy s grafy'!$O$30:$O$40</c:f>
              <c:numCache>
                <c:formatCode>#\ ##0\ "Kč";\-#\ ##0\ "Kč";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53-4D9B-A3FA-66EDA7B15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19050"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rgbClr val="99FF99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0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Výdaje podle kategorií po měsících  </a:t>
            </a:r>
          </a:p>
        </c:rich>
      </c:tx>
      <c:layout>
        <c:manualLayout>
          <c:xMode val="edge"/>
          <c:yMode val="edge"/>
          <c:x val="0.41589636393170726"/>
          <c:y val="3.2407407407407406E-2"/>
        </c:manualLayout>
      </c:layout>
      <c:overlay val="0"/>
      <c:spPr>
        <a:noFill/>
        <a:ln w="38100">
          <a:noFill/>
        </a:ln>
        <a:effectLst>
          <a:glow rad="139700">
            <a:schemeClr val="bg1">
              <a:alpha val="40000"/>
            </a:schemeClr>
          </a:glow>
        </a:effectLst>
      </c:spPr>
      <c:txPr>
        <a:bodyPr rot="0" spcFirstLastPara="1" vertOverflow="ellipsis" vert="horz" wrap="square" anchor="ctr" anchorCtr="0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9.7243667017192878E-2"/>
          <c:y val="0.17171296296296296"/>
          <c:w val="0.81009611535573722"/>
          <c:h val="0.6149843248760571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'Roční přehledy s grafy'!$B$63</c:f>
              <c:strCache>
                <c:ptCount val="1"/>
                <c:pt idx="0">
                  <c:v>Zboží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'Roční přehledy s grafy'!$C$62:$N$62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'Roční přehledy s grafy'!$C$63:$N$63</c:f>
              <c:numCache>
                <c:formatCode>#\ ##0\ "Kč";\-#\ ##0\ "Kč";</c:formatCode>
                <c:ptCount val="12"/>
                <c:pt idx="0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54D4-41AD-9300-76DA2F1E429A}"/>
            </c:ext>
          </c:extLst>
        </c:ser>
        <c:ser>
          <c:idx val="1"/>
          <c:order val="1"/>
          <c:tx>
            <c:strRef>
              <c:f>'Roční přehledy s grafy'!$B$64</c:f>
              <c:strCache>
                <c:ptCount val="1"/>
                <c:pt idx="0">
                  <c:v>Materiál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'Roční přehledy s grafy'!$C$62:$N$62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'Roční přehledy s grafy'!$C$64:$N$64</c:f>
              <c:numCache>
                <c:formatCode>#\ ##0\ "Kč";\-#\ ##0\ "Kč";</c:formatCode>
                <c:ptCount val="1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D4-41AD-9300-76DA2F1E429A}"/>
            </c:ext>
          </c:extLst>
        </c:ser>
        <c:ser>
          <c:idx val="2"/>
          <c:order val="2"/>
          <c:tx>
            <c:strRef>
              <c:f>'Roční přehledy s grafy'!$B$65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'Roční přehledy s grafy'!$C$62:$N$62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'Roční přehledy s grafy'!$C$65:$N$65</c:f>
              <c:numCache>
                <c:formatCode>#\ ##0\ "Kč";\-#\ ##0\ "Kč";</c:formatCode>
                <c:ptCount val="1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D4-41AD-9300-76DA2F1E429A}"/>
            </c:ext>
          </c:extLst>
        </c:ser>
        <c:ser>
          <c:idx val="3"/>
          <c:order val="3"/>
          <c:tx>
            <c:strRef>
              <c:f>'Roční přehledy s grafy'!$B$66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'Roční přehledy s grafy'!$C$62:$N$62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'Roční přehledy s grafy'!$C$66:$N$66</c:f>
              <c:numCache>
                <c:formatCode>#\ ##0\ "Kč";\-#\ ##0\ "Kč";</c:formatCode>
                <c:ptCount val="1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D4-41AD-9300-76DA2F1E429A}"/>
            </c:ext>
          </c:extLst>
        </c:ser>
        <c:ser>
          <c:idx val="4"/>
          <c:order val="4"/>
          <c:tx>
            <c:strRef>
              <c:f>'Roční přehledy s grafy'!$B$67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'Roční přehledy s grafy'!$C$62:$N$62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'Roční přehledy s grafy'!$C$67:$N$67</c:f>
              <c:numCache>
                <c:formatCode>#\ ##0\ "Kč";\-#\ ##0\ "Kč";</c:formatCode>
                <c:ptCount val="1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D4-41AD-9300-76DA2F1E429A}"/>
            </c:ext>
          </c:extLst>
        </c:ser>
        <c:ser>
          <c:idx val="5"/>
          <c:order val="5"/>
          <c:tx>
            <c:strRef>
              <c:f>'Roční přehledy s grafy'!$B$68</c:f>
              <c:strCache>
                <c:ptCount val="1"/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'Roční přehledy s grafy'!$C$62:$N$62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'Roční přehledy s grafy'!$C$68:$N$68</c:f>
              <c:numCache>
                <c:formatCode>#\ ##0\ "Kč";\-#\ ##0\ "Kč";</c:formatCode>
                <c:ptCount val="1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4D4-41AD-9300-76DA2F1E429A}"/>
            </c:ext>
          </c:extLst>
        </c:ser>
        <c:ser>
          <c:idx val="6"/>
          <c:order val="6"/>
          <c:tx>
            <c:strRef>
              <c:f>'Roční přehledy s grafy'!$B$69</c:f>
              <c:strCache>
                <c:ptCount val="1"/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'Roční přehledy s grafy'!$C$62:$N$62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'Roční přehledy s grafy'!$C$69:$N$69</c:f>
              <c:numCache>
                <c:formatCode>#\ ##0\ "Kč";\-#\ ##0\ "Kč";</c:formatCode>
                <c:ptCount val="1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4D4-41AD-9300-76DA2F1E429A}"/>
            </c:ext>
          </c:extLst>
        </c:ser>
        <c:ser>
          <c:idx val="7"/>
          <c:order val="7"/>
          <c:tx>
            <c:strRef>
              <c:f>'Roční přehledy s grafy'!$B$70</c:f>
              <c:strCache>
                <c:ptCount val="1"/>
              </c:strCache>
            </c:strRef>
          </c:tx>
          <c:spPr>
            <a:solidFill>
              <a:srgbClr val="CC00CC"/>
            </a:solidFill>
            <a:ln>
              <a:noFill/>
            </a:ln>
            <a:effectLst/>
          </c:spPr>
          <c:invertIfNegative val="0"/>
          <c:cat>
            <c:strRef>
              <c:f>'Roční přehledy s grafy'!$C$62:$N$62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'Roční přehledy s grafy'!$C$70:$N$70</c:f>
              <c:numCache>
                <c:formatCode>#\ ##0\ "Kč";\-#\ ##0\ "Kč";</c:formatCode>
                <c:ptCount val="1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4D4-41AD-9300-76DA2F1E429A}"/>
            </c:ext>
          </c:extLst>
        </c:ser>
        <c:ser>
          <c:idx val="8"/>
          <c:order val="8"/>
          <c:tx>
            <c:strRef>
              <c:f>'Roční přehledy s grafy'!$B$71</c:f>
              <c:strCache>
                <c:ptCount val="1"/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'Roční přehledy s grafy'!$C$62:$N$62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'Roční přehledy s grafy'!$C$71:$N$71</c:f>
              <c:numCache>
                <c:formatCode>#\ ##0\ "Kč";\-#\ ##0\ "Kč";</c:formatCode>
                <c:ptCount val="1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4D4-41AD-9300-76DA2F1E429A}"/>
            </c:ext>
          </c:extLst>
        </c:ser>
        <c:ser>
          <c:idx val="9"/>
          <c:order val="9"/>
          <c:tx>
            <c:strRef>
              <c:f>'Roční přehledy s grafy'!$B$72</c:f>
              <c:strCache>
                <c:ptCount val="1"/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'Roční přehledy s grafy'!$C$62:$N$62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'Roční přehledy s grafy'!$C$72:$N$72</c:f>
              <c:numCache>
                <c:formatCode>#\ ##0\ "Kč";\-#\ ##0\ "Kč";</c:formatCode>
                <c:ptCount val="1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4D4-41AD-9300-76DA2F1E429A}"/>
            </c:ext>
          </c:extLst>
        </c:ser>
        <c:ser>
          <c:idx val="10"/>
          <c:order val="10"/>
          <c:tx>
            <c:strRef>
              <c:f>'Roční přehledy s grafy'!$B$73</c:f>
              <c:strCache>
                <c:ptCount val="1"/>
                <c:pt idx="0">
                  <c:v>Bez kategorie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'Roční přehledy s grafy'!$C$62:$N$62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'Roční přehledy s grafy'!$C$73:$N$73</c:f>
              <c:numCache>
                <c:formatCode>#\ ##0\ "Kč";\-#\ ##0\ "Kč";</c:formatCode>
                <c:ptCount val="1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4D4-41AD-9300-76DA2F1E4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80018047"/>
        <c:axId val="2080026687"/>
        <c:extLst/>
      </c:barChart>
      <c:catAx>
        <c:axId val="208001804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080026687"/>
        <c:crosses val="autoZero"/>
        <c:auto val="1"/>
        <c:lblAlgn val="ctr"/>
        <c:lblOffset val="100"/>
        <c:noMultiLvlLbl val="0"/>
      </c:catAx>
      <c:valAx>
        <c:axId val="20800266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\ &quot;Kč&quot;;\-#\ ##0\ &quot;Kč&quot;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0800180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solidFill>
        <a:srgbClr val="FF9999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Výdaje</a:t>
            </a:r>
            <a:r>
              <a:rPr lang="cs-CZ" baseline="0"/>
              <a:t> podle kategorií celkem</a:t>
            </a:r>
            <a:endParaRPr lang="cs-CZ"/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'Roční přehledy s grafy'!$C$62</c:f>
              <c:strCache>
                <c:ptCount val="1"/>
                <c:pt idx="0">
                  <c:v>Leden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9E3-4CD7-A3E2-9B574D6C647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9E3-4CD7-A3E2-9B574D6C647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29E3-4CD7-A3E2-9B574D6C647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29E3-4CD7-A3E2-9B574D6C647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29E3-4CD7-A3E2-9B574D6C647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29E3-4CD7-A3E2-9B574D6C647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29E3-4CD7-A3E2-9B574D6C647E}"/>
              </c:ext>
            </c:extLst>
          </c:dPt>
          <c:dPt>
            <c:idx val="7"/>
            <c:bubble3D val="0"/>
            <c:spPr>
              <a:solidFill>
                <a:srgbClr val="CC00CC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29E3-4CD7-A3E2-9B574D6C647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29E3-4CD7-A3E2-9B574D6C647E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29E3-4CD7-A3E2-9B574D6C647E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29E3-4CD7-A3E2-9B574D6C647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'Roční přehledy s grafy'!$B$63:$B$73</c:f>
              <c:strCache>
                <c:ptCount val="11"/>
                <c:pt idx="0">
                  <c:v>Zboží</c:v>
                </c:pt>
                <c:pt idx="1">
                  <c:v>Materiál</c:v>
                </c:pt>
                <c:pt idx="10">
                  <c:v>Bez kategorie</c:v>
                </c:pt>
              </c:strCache>
            </c:strRef>
          </c:cat>
          <c:val>
            <c:numRef>
              <c:f>'Roční přehledy s grafy'!$C$63:$C$73</c:f>
              <c:numCache>
                <c:formatCode>#\ ##0\ "Kč";\-#\ ##0\ "Kč";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29E3-4CD7-A3E2-9B574D6C647E}"/>
            </c:ext>
          </c:extLst>
        </c:ser>
        <c:ser>
          <c:idx val="1"/>
          <c:order val="1"/>
          <c:tx>
            <c:strRef>
              <c:f>'Roční přehledy s grafy'!$D$62</c:f>
              <c:strCache>
                <c:ptCount val="1"/>
                <c:pt idx="0">
                  <c:v>Únor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FE8E-4123-81F5-516FBA45B9A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FE8E-4123-81F5-516FBA45B9A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FE8E-4123-81F5-516FBA45B9A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FE8E-4123-81F5-516FBA45B9A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FE8E-4123-81F5-516FBA45B9A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FE8E-4123-81F5-516FBA45B9A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3-FE8E-4123-81F5-516FBA45B9A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5-FE8E-4123-81F5-516FBA45B9A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7-FE8E-4123-81F5-516FBA45B9AC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9-FE8E-4123-81F5-516FBA45B9AC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B-FE8E-4123-81F5-516FBA45B9AC}"/>
              </c:ext>
            </c:extLst>
          </c:dPt>
          <c:cat>
            <c:strRef>
              <c:f>'Roční přehledy s grafy'!$B$63:$B$73</c:f>
              <c:strCache>
                <c:ptCount val="11"/>
                <c:pt idx="0">
                  <c:v>Zboží</c:v>
                </c:pt>
                <c:pt idx="1">
                  <c:v>Materiál</c:v>
                </c:pt>
                <c:pt idx="10">
                  <c:v>Bez kategorie</c:v>
                </c:pt>
              </c:strCache>
            </c:strRef>
          </c:cat>
          <c:val>
            <c:numRef>
              <c:f>'Roční přehledy s grafy'!$D$63:$D$73</c:f>
              <c:numCache>
                <c:formatCode>#\ ##0\ "Kč";\-#\ ##0\ "Kč";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17-29E3-4CD7-A3E2-9B574D6C647E}"/>
            </c:ext>
          </c:extLst>
        </c:ser>
        <c:ser>
          <c:idx val="2"/>
          <c:order val="2"/>
          <c:tx>
            <c:strRef>
              <c:f>'Roční přehledy s grafy'!$E$62</c:f>
              <c:strCache>
                <c:ptCount val="1"/>
                <c:pt idx="0">
                  <c:v>Březen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D-FE8E-4123-81F5-516FBA45B9A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F-FE8E-4123-81F5-516FBA45B9A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1-FE8E-4123-81F5-516FBA45B9A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3-FE8E-4123-81F5-516FBA45B9A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5-FE8E-4123-81F5-516FBA45B9A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7-FE8E-4123-81F5-516FBA45B9A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9-FE8E-4123-81F5-516FBA45B9A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B-FE8E-4123-81F5-516FBA45B9A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D-FE8E-4123-81F5-516FBA45B9AC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F-FE8E-4123-81F5-516FBA45B9AC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1-FE8E-4123-81F5-516FBA45B9AC}"/>
              </c:ext>
            </c:extLst>
          </c:dPt>
          <c:cat>
            <c:strRef>
              <c:f>'Roční přehledy s grafy'!$B$63:$B$73</c:f>
              <c:strCache>
                <c:ptCount val="11"/>
                <c:pt idx="0">
                  <c:v>Zboží</c:v>
                </c:pt>
                <c:pt idx="1">
                  <c:v>Materiál</c:v>
                </c:pt>
                <c:pt idx="10">
                  <c:v>Bez kategorie</c:v>
                </c:pt>
              </c:strCache>
            </c:strRef>
          </c:cat>
          <c:val>
            <c:numRef>
              <c:f>'Roční přehledy s grafy'!$E$63:$E$73</c:f>
              <c:numCache>
                <c:formatCode>#\ ##0\ "Kč";\-#\ ##0\ "Kč";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18-29E3-4CD7-A3E2-9B574D6C647E}"/>
            </c:ext>
          </c:extLst>
        </c:ser>
        <c:ser>
          <c:idx val="3"/>
          <c:order val="3"/>
          <c:tx>
            <c:strRef>
              <c:f>'Roční přehledy s grafy'!$F$62</c:f>
              <c:strCache>
                <c:ptCount val="1"/>
                <c:pt idx="0">
                  <c:v>Duben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3-FE8E-4123-81F5-516FBA45B9A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5-FE8E-4123-81F5-516FBA45B9A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7-FE8E-4123-81F5-516FBA45B9A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9-FE8E-4123-81F5-516FBA45B9A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B-FE8E-4123-81F5-516FBA45B9A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D-FE8E-4123-81F5-516FBA45B9A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F-FE8E-4123-81F5-516FBA45B9A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1-FE8E-4123-81F5-516FBA45B9A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3-FE8E-4123-81F5-516FBA45B9AC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5-FE8E-4123-81F5-516FBA45B9AC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7-FE8E-4123-81F5-516FBA45B9AC}"/>
              </c:ext>
            </c:extLst>
          </c:dPt>
          <c:cat>
            <c:strRef>
              <c:f>'Roční přehledy s grafy'!$B$63:$B$73</c:f>
              <c:strCache>
                <c:ptCount val="11"/>
                <c:pt idx="0">
                  <c:v>Zboží</c:v>
                </c:pt>
                <c:pt idx="1">
                  <c:v>Materiál</c:v>
                </c:pt>
                <c:pt idx="10">
                  <c:v>Bez kategorie</c:v>
                </c:pt>
              </c:strCache>
            </c:strRef>
          </c:cat>
          <c:val>
            <c:numRef>
              <c:f>'Roční přehledy s grafy'!$F$63:$F$73</c:f>
              <c:numCache>
                <c:formatCode>#\ ##0\ "Kč";\-#\ ##0\ "Kč";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19-29E3-4CD7-A3E2-9B574D6C647E}"/>
            </c:ext>
          </c:extLst>
        </c:ser>
        <c:ser>
          <c:idx val="4"/>
          <c:order val="4"/>
          <c:tx>
            <c:strRef>
              <c:f>'Roční přehledy s grafy'!$G$62</c:f>
              <c:strCache>
                <c:ptCount val="1"/>
                <c:pt idx="0">
                  <c:v>Květen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9-FE8E-4123-81F5-516FBA45B9A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B-FE8E-4123-81F5-516FBA45B9A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D-FE8E-4123-81F5-516FBA45B9A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F-FE8E-4123-81F5-516FBA45B9A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61-FE8E-4123-81F5-516FBA45B9A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63-FE8E-4123-81F5-516FBA45B9A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65-FE8E-4123-81F5-516FBA45B9A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67-FE8E-4123-81F5-516FBA45B9A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69-FE8E-4123-81F5-516FBA45B9AC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6B-FE8E-4123-81F5-516FBA45B9AC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6D-FE8E-4123-81F5-516FBA45B9AC}"/>
              </c:ext>
            </c:extLst>
          </c:dPt>
          <c:cat>
            <c:strRef>
              <c:f>'Roční přehledy s grafy'!$B$63:$B$73</c:f>
              <c:strCache>
                <c:ptCount val="11"/>
                <c:pt idx="0">
                  <c:v>Zboží</c:v>
                </c:pt>
                <c:pt idx="1">
                  <c:v>Materiál</c:v>
                </c:pt>
                <c:pt idx="10">
                  <c:v>Bez kategorie</c:v>
                </c:pt>
              </c:strCache>
            </c:strRef>
          </c:cat>
          <c:val>
            <c:numRef>
              <c:f>'Roční přehledy s grafy'!$G$63:$G$73</c:f>
              <c:numCache>
                <c:formatCode>#\ ##0\ "Kč";\-#\ ##0\ "Kč";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1A-29E3-4CD7-A3E2-9B574D6C647E}"/>
            </c:ext>
          </c:extLst>
        </c:ser>
        <c:ser>
          <c:idx val="5"/>
          <c:order val="5"/>
          <c:tx>
            <c:strRef>
              <c:f>'Roční přehledy s grafy'!$H$62</c:f>
              <c:strCache>
                <c:ptCount val="1"/>
                <c:pt idx="0">
                  <c:v>Červen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6F-FE8E-4123-81F5-516FBA45B9A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71-FE8E-4123-81F5-516FBA45B9A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73-FE8E-4123-81F5-516FBA45B9A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75-FE8E-4123-81F5-516FBA45B9A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77-FE8E-4123-81F5-516FBA45B9A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79-FE8E-4123-81F5-516FBA45B9A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7B-FE8E-4123-81F5-516FBA45B9A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7D-FE8E-4123-81F5-516FBA45B9A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7F-FE8E-4123-81F5-516FBA45B9AC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81-FE8E-4123-81F5-516FBA45B9AC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83-FE8E-4123-81F5-516FBA45B9AC}"/>
              </c:ext>
            </c:extLst>
          </c:dPt>
          <c:cat>
            <c:strRef>
              <c:f>'Roční přehledy s grafy'!$B$63:$B$73</c:f>
              <c:strCache>
                <c:ptCount val="11"/>
                <c:pt idx="0">
                  <c:v>Zboží</c:v>
                </c:pt>
                <c:pt idx="1">
                  <c:v>Materiál</c:v>
                </c:pt>
                <c:pt idx="10">
                  <c:v>Bez kategorie</c:v>
                </c:pt>
              </c:strCache>
            </c:strRef>
          </c:cat>
          <c:val>
            <c:numRef>
              <c:f>'Roční přehledy s grafy'!$H$63:$H$73</c:f>
              <c:numCache>
                <c:formatCode>#\ ##0\ "Kč";\-#\ ##0\ "Kč";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1B-29E3-4CD7-A3E2-9B574D6C647E}"/>
            </c:ext>
          </c:extLst>
        </c:ser>
        <c:ser>
          <c:idx val="6"/>
          <c:order val="6"/>
          <c:tx>
            <c:strRef>
              <c:f>'Roční přehledy s grafy'!$I$62</c:f>
              <c:strCache>
                <c:ptCount val="1"/>
                <c:pt idx="0">
                  <c:v>Červenec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85-FE8E-4123-81F5-516FBA45B9A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87-FE8E-4123-81F5-516FBA45B9A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89-FE8E-4123-81F5-516FBA45B9A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8B-FE8E-4123-81F5-516FBA45B9A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8D-FE8E-4123-81F5-516FBA45B9A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8F-FE8E-4123-81F5-516FBA45B9A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91-FE8E-4123-81F5-516FBA45B9A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93-FE8E-4123-81F5-516FBA45B9A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95-FE8E-4123-81F5-516FBA45B9AC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97-FE8E-4123-81F5-516FBA45B9AC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99-FE8E-4123-81F5-516FBA45B9AC}"/>
              </c:ext>
            </c:extLst>
          </c:dPt>
          <c:cat>
            <c:strRef>
              <c:f>'Roční přehledy s grafy'!$B$63:$B$73</c:f>
              <c:strCache>
                <c:ptCount val="11"/>
                <c:pt idx="0">
                  <c:v>Zboží</c:v>
                </c:pt>
                <c:pt idx="1">
                  <c:v>Materiál</c:v>
                </c:pt>
                <c:pt idx="10">
                  <c:v>Bez kategorie</c:v>
                </c:pt>
              </c:strCache>
            </c:strRef>
          </c:cat>
          <c:val>
            <c:numRef>
              <c:f>'Roční přehledy s grafy'!$I$63:$I$73</c:f>
              <c:numCache>
                <c:formatCode>#\ ##0\ "Kč";\-#\ ##0\ "Kč";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1C-29E3-4CD7-A3E2-9B574D6C647E}"/>
            </c:ext>
          </c:extLst>
        </c:ser>
        <c:ser>
          <c:idx val="7"/>
          <c:order val="7"/>
          <c:tx>
            <c:strRef>
              <c:f>'Roční přehledy s grafy'!$J$62</c:f>
              <c:strCache>
                <c:ptCount val="1"/>
                <c:pt idx="0">
                  <c:v>Srpen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9B-FE8E-4123-81F5-516FBA45B9A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9D-FE8E-4123-81F5-516FBA45B9A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9F-FE8E-4123-81F5-516FBA45B9A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A1-FE8E-4123-81F5-516FBA45B9A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A3-FE8E-4123-81F5-516FBA45B9A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A5-FE8E-4123-81F5-516FBA45B9A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A7-FE8E-4123-81F5-516FBA45B9A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A9-FE8E-4123-81F5-516FBA45B9A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AB-FE8E-4123-81F5-516FBA45B9AC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AD-FE8E-4123-81F5-516FBA45B9AC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AF-FE8E-4123-81F5-516FBA45B9AC}"/>
              </c:ext>
            </c:extLst>
          </c:dPt>
          <c:cat>
            <c:strRef>
              <c:f>'Roční přehledy s grafy'!$B$63:$B$73</c:f>
              <c:strCache>
                <c:ptCount val="11"/>
                <c:pt idx="0">
                  <c:v>Zboží</c:v>
                </c:pt>
                <c:pt idx="1">
                  <c:v>Materiál</c:v>
                </c:pt>
                <c:pt idx="10">
                  <c:v>Bez kategorie</c:v>
                </c:pt>
              </c:strCache>
            </c:strRef>
          </c:cat>
          <c:val>
            <c:numRef>
              <c:f>'Roční přehledy s grafy'!$J$63:$J$73</c:f>
              <c:numCache>
                <c:formatCode>#\ ##0\ "Kč";\-#\ ##0\ "Kč";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1D-29E3-4CD7-A3E2-9B574D6C647E}"/>
            </c:ext>
          </c:extLst>
        </c:ser>
        <c:ser>
          <c:idx val="8"/>
          <c:order val="8"/>
          <c:tx>
            <c:strRef>
              <c:f>'Roční přehledy s grafy'!$K$62</c:f>
              <c:strCache>
                <c:ptCount val="1"/>
                <c:pt idx="0">
                  <c:v>Září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B1-FE8E-4123-81F5-516FBA45B9A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B3-FE8E-4123-81F5-516FBA45B9A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B5-FE8E-4123-81F5-516FBA45B9A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B7-FE8E-4123-81F5-516FBA45B9A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B9-FE8E-4123-81F5-516FBA45B9A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BB-FE8E-4123-81F5-516FBA45B9A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BD-FE8E-4123-81F5-516FBA45B9A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BF-FE8E-4123-81F5-516FBA45B9A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C1-FE8E-4123-81F5-516FBA45B9AC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C3-FE8E-4123-81F5-516FBA45B9AC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C5-FE8E-4123-81F5-516FBA45B9AC}"/>
              </c:ext>
            </c:extLst>
          </c:dPt>
          <c:cat>
            <c:strRef>
              <c:f>'Roční přehledy s grafy'!$B$63:$B$73</c:f>
              <c:strCache>
                <c:ptCount val="11"/>
                <c:pt idx="0">
                  <c:v>Zboží</c:v>
                </c:pt>
                <c:pt idx="1">
                  <c:v>Materiál</c:v>
                </c:pt>
                <c:pt idx="10">
                  <c:v>Bez kategorie</c:v>
                </c:pt>
              </c:strCache>
            </c:strRef>
          </c:cat>
          <c:val>
            <c:numRef>
              <c:f>'Roční přehledy s grafy'!$K$63:$K$73</c:f>
              <c:numCache>
                <c:formatCode>#\ ##0\ "Kč";\-#\ ##0\ "Kč";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1E-29E3-4CD7-A3E2-9B574D6C647E}"/>
            </c:ext>
          </c:extLst>
        </c:ser>
        <c:ser>
          <c:idx val="9"/>
          <c:order val="9"/>
          <c:tx>
            <c:strRef>
              <c:f>'Roční přehledy s grafy'!$L$62</c:f>
              <c:strCache>
                <c:ptCount val="1"/>
                <c:pt idx="0">
                  <c:v>Říjen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C7-FE8E-4123-81F5-516FBA45B9A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C9-FE8E-4123-81F5-516FBA45B9A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CB-FE8E-4123-81F5-516FBA45B9A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CD-FE8E-4123-81F5-516FBA45B9A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CF-FE8E-4123-81F5-516FBA45B9A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D1-FE8E-4123-81F5-516FBA45B9A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D3-FE8E-4123-81F5-516FBA45B9A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D5-FE8E-4123-81F5-516FBA45B9A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D7-FE8E-4123-81F5-516FBA45B9AC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D9-FE8E-4123-81F5-516FBA45B9AC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DB-FE8E-4123-81F5-516FBA45B9AC}"/>
              </c:ext>
            </c:extLst>
          </c:dPt>
          <c:cat>
            <c:strRef>
              <c:f>'Roční přehledy s grafy'!$B$63:$B$73</c:f>
              <c:strCache>
                <c:ptCount val="11"/>
                <c:pt idx="0">
                  <c:v>Zboží</c:v>
                </c:pt>
                <c:pt idx="1">
                  <c:v>Materiál</c:v>
                </c:pt>
                <c:pt idx="10">
                  <c:v>Bez kategorie</c:v>
                </c:pt>
              </c:strCache>
            </c:strRef>
          </c:cat>
          <c:val>
            <c:numRef>
              <c:f>'Roční přehledy s grafy'!$L$63:$L$73</c:f>
              <c:numCache>
                <c:formatCode>#\ ##0\ "Kč";\-#\ ##0\ "Kč";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1F-29E3-4CD7-A3E2-9B574D6C647E}"/>
            </c:ext>
          </c:extLst>
        </c:ser>
        <c:ser>
          <c:idx val="10"/>
          <c:order val="10"/>
          <c:tx>
            <c:strRef>
              <c:f>'Roční přehledy s grafy'!$M$62</c:f>
              <c:strCache>
                <c:ptCount val="1"/>
                <c:pt idx="0">
                  <c:v>Listopad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DD-FE8E-4123-81F5-516FBA45B9A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DF-FE8E-4123-81F5-516FBA45B9A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E1-FE8E-4123-81F5-516FBA45B9A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E3-FE8E-4123-81F5-516FBA45B9A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E5-FE8E-4123-81F5-516FBA45B9A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E7-FE8E-4123-81F5-516FBA45B9A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E9-FE8E-4123-81F5-516FBA45B9A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EB-FE8E-4123-81F5-516FBA45B9A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ED-FE8E-4123-81F5-516FBA45B9AC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EF-FE8E-4123-81F5-516FBA45B9AC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F1-FE8E-4123-81F5-516FBA45B9AC}"/>
              </c:ext>
            </c:extLst>
          </c:dPt>
          <c:cat>
            <c:strRef>
              <c:f>'Roční přehledy s grafy'!$B$63:$B$73</c:f>
              <c:strCache>
                <c:ptCount val="11"/>
                <c:pt idx="0">
                  <c:v>Zboží</c:v>
                </c:pt>
                <c:pt idx="1">
                  <c:v>Materiál</c:v>
                </c:pt>
                <c:pt idx="10">
                  <c:v>Bez kategorie</c:v>
                </c:pt>
              </c:strCache>
            </c:strRef>
          </c:cat>
          <c:val>
            <c:numRef>
              <c:f>'Roční přehledy s grafy'!$M$63:$M$73</c:f>
              <c:numCache>
                <c:formatCode>#\ ##0\ "Kč";\-#\ ##0\ "Kč";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20-29E3-4CD7-A3E2-9B574D6C647E}"/>
            </c:ext>
          </c:extLst>
        </c:ser>
        <c:ser>
          <c:idx val="11"/>
          <c:order val="11"/>
          <c:tx>
            <c:strRef>
              <c:f>'Roční přehledy s grafy'!$N$62</c:f>
              <c:strCache>
                <c:ptCount val="1"/>
                <c:pt idx="0">
                  <c:v>Prosinec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F3-FE8E-4123-81F5-516FBA45B9A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F5-FE8E-4123-81F5-516FBA45B9A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F7-FE8E-4123-81F5-516FBA45B9A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F9-FE8E-4123-81F5-516FBA45B9A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FB-FE8E-4123-81F5-516FBA45B9A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FD-FE8E-4123-81F5-516FBA45B9A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FF-FE8E-4123-81F5-516FBA45B9A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01-FE8E-4123-81F5-516FBA45B9A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03-FE8E-4123-81F5-516FBA45B9AC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05-FE8E-4123-81F5-516FBA45B9AC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07-FE8E-4123-81F5-516FBA45B9AC}"/>
              </c:ext>
            </c:extLst>
          </c:dPt>
          <c:cat>
            <c:strRef>
              <c:f>'Roční přehledy s grafy'!$B$63:$B$73</c:f>
              <c:strCache>
                <c:ptCount val="11"/>
                <c:pt idx="0">
                  <c:v>Zboží</c:v>
                </c:pt>
                <c:pt idx="1">
                  <c:v>Materiál</c:v>
                </c:pt>
                <c:pt idx="10">
                  <c:v>Bez kategorie</c:v>
                </c:pt>
              </c:strCache>
            </c:strRef>
          </c:cat>
          <c:val>
            <c:numRef>
              <c:f>'Roční přehledy s grafy'!$N$63:$N$73</c:f>
              <c:numCache>
                <c:formatCode>#\ ##0\ "Kč";\-#\ ##0\ "Kč";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21-29E3-4CD7-A3E2-9B574D6C6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19050"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rgbClr val="FF9999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243840</xdr:colOff>
      <xdr:row>9</xdr:row>
      <xdr:rowOff>148590</xdr:rowOff>
    </xdr:from>
    <xdr:to>
      <xdr:col>15</xdr:col>
      <xdr:colOff>0</xdr:colOff>
      <xdr:row>24</xdr:row>
      <xdr:rowOff>106680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AC53C8F9-91E9-F6DE-7D6E-FD952BA031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30480</xdr:colOff>
      <xdr:row>42</xdr:row>
      <xdr:rowOff>41910</xdr:rowOff>
    </xdr:from>
    <xdr:to>
      <xdr:col>10</xdr:col>
      <xdr:colOff>784860</xdr:colOff>
      <xdr:row>57</xdr:row>
      <xdr:rowOff>41910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D9DDD509-997A-EE4C-3CF4-B023269BF2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42</xdr:row>
      <xdr:rowOff>41910</xdr:rowOff>
    </xdr:from>
    <xdr:to>
      <xdr:col>17</xdr:col>
      <xdr:colOff>38100</xdr:colOff>
      <xdr:row>57</xdr:row>
      <xdr:rowOff>41910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A674B11F-991F-2F7E-28ED-AA01841707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30480</xdr:colOff>
      <xdr:row>75</xdr:row>
      <xdr:rowOff>41910</xdr:rowOff>
    </xdr:from>
    <xdr:to>
      <xdr:col>10</xdr:col>
      <xdr:colOff>784860</xdr:colOff>
      <xdr:row>90</xdr:row>
      <xdr:rowOff>41910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69109D1B-D99C-48C7-AC7F-96D85A72FF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777240</xdr:colOff>
      <xdr:row>75</xdr:row>
      <xdr:rowOff>41910</xdr:rowOff>
    </xdr:from>
    <xdr:to>
      <xdr:col>17</xdr:col>
      <xdr:colOff>38100</xdr:colOff>
      <xdr:row>90</xdr:row>
      <xdr:rowOff>41910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561084EF-4476-472A-932D-A320FA1F1C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DCD"/>
  </sheetPr>
  <dimension ref="A1:M21"/>
  <sheetViews>
    <sheetView showGridLines="0" tabSelected="1" workbookViewId="0">
      <pane ySplit="7" topLeftCell="A8" activePane="bottomLeft" state="frozen"/>
      <selection activeCell="D19" sqref="D19"/>
      <selection pane="bottomLeft" activeCell="A6" sqref="A6"/>
    </sheetView>
  </sheetViews>
  <sheetFormatPr defaultRowHeight="15.6" customHeight="1" x14ac:dyDescent="0.3"/>
  <cols>
    <col min="1" max="1" width="12" style="2" customWidth="1"/>
    <col min="2" max="2" width="13.33203125" style="6" customWidth="1"/>
    <col min="3" max="3" width="13.77734375" style="3" customWidth="1"/>
    <col min="4" max="5" width="13.77734375" style="4" customWidth="1"/>
    <col min="6" max="7" width="18.88671875" style="3" customWidth="1"/>
    <col min="8" max="8" width="13.77734375" style="3" customWidth="1"/>
    <col min="9" max="9" width="30.33203125" style="1" customWidth="1"/>
    <col min="10" max="11" width="13.77734375" style="1" customWidth="1"/>
    <col min="12" max="12" width="16.109375" style="1" customWidth="1"/>
    <col min="13" max="16384" width="8.88671875" style="1"/>
  </cols>
  <sheetData>
    <row r="1" spans="1:13" ht="30.6" customHeight="1" thickTop="1" thickBot="1" x14ac:dyDescent="0.35">
      <c r="A1" s="151" t="s">
        <v>74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</row>
    <row r="2" spans="1:13" ht="15.6" customHeight="1" thickTop="1" x14ac:dyDescent="0.3">
      <c r="A2" s="130"/>
      <c r="B2" s="130"/>
      <c r="C2" s="131" t="s">
        <v>18</v>
      </c>
      <c r="D2" s="132" t="s">
        <v>19</v>
      </c>
      <c r="E2" s="132" t="s">
        <v>22</v>
      </c>
      <c r="F2" s="133"/>
      <c r="G2" s="133"/>
      <c r="H2" s="133"/>
      <c r="I2" s="134"/>
      <c r="J2" s="134"/>
      <c r="K2" s="135" t="s">
        <v>37</v>
      </c>
    </row>
    <row r="3" spans="1:13" ht="15.6" customHeight="1" x14ac:dyDescent="0.3">
      <c r="A3" s="136" t="s">
        <v>32</v>
      </c>
      <c r="B3" s="137" t="s">
        <v>1</v>
      </c>
      <c r="C3" s="138">
        <f>SUMIFS($D$8:$D$21,$C$8:$C$21,"=Příjem",$B$8:$B$21,"=Hotovost")</f>
        <v>0</v>
      </c>
      <c r="D3" s="138">
        <f>SUMIFS($D$8:$D$21,$C$8:$C$21,"=Příjem",$B$8:$B$21,"=Banka")</f>
        <v>0</v>
      </c>
      <c r="E3" s="138">
        <f>C3+D3</f>
        <v>0</v>
      </c>
      <c r="F3" s="133"/>
      <c r="G3" s="139" t="s">
        <v>29</v>
      </c>
      <c r="H3" s="140">
        <f>E3-E4</f>
        <v>0</v>
      </c>
      <c r="I3" s="141" t="s">
        <v>28</v>
      </c>
      <c r="J3" s="138">
        <f>L9+C3-C4+C5</f>
        <v>0</v>
      </c>
      <c r="K3" s="134"/>
    </row>
    <row r="4" spans="1:13" ht="15.6" customHeight="1" x14ac:dyDescent="0.3">
      <c r="A4" s="133">
        <v>2024</v>
      </c>
      <c r="B4" s="137" t="s">
        <v>2</v>
      </c>
      <c r="C4" s="138">
        <f>SUMIFS($E$8:$E$21,$C$8:$C$21,"=Výdaj",$B$8:$B$21,"=Hotovost")</f>
        <v>0</v>
      </c>
      <c r="D4" s="138">
        <f>SUMIFS($E$8:$E$21,$C$8:$C$21,"=Výdaj",$B$8:$B$21,"=Banka")</f>
        <v>0</v>
      </c>
      <c r="E4" s="138">
        <f>C4+D4</f>
        <v>0</v>
      </c>
      <c r="F4" s="133"/>
      <c r="G4" s="139" t="s">
        <v>31</v>
      </c>
      <c r="H4" s="140">
        <f>E5</f>
        <v>0</v>
      </c>
      <c r="I4" s="141" t="s">
        <v>30</v>
      </c>
      <c r="J4" s="138">
        <f>L12+D3-D4+D5</f>
        <v>0</v>
      </c>
      <c r="K4" s="134"/>
    </row>
    <row r="5" spans="1:13" ht="15.6" customHeight="1" x14ac:dyDescent="0.3">
      <c r="A5" s="130"/>
      <c r="B5" s="142" t="s">
        <v>20</v>
      </c>
      <c r="C5" s="143">
        <f>SUMIFS($D$8:$D$21,$C$8:$C$21,"=Jiné",$B$8:$B$21,"=Hotovost")-SUMIFS($E$8:$E$21,$C$8:$C$21,"=Jiné",$B$8:$B$21,"=Hotovost")</f>
        <v>0</v>
      </c>
      <c r="D5" s="143">
        <f>SUMIFS($D$8:$D$21,$C$8:$C$21,"=Jiné",$B$8:$B$21,"=Banka")-SUMIFS($E$8:$E$21,$C$8:$C$21,"=Jiné",$B$8:$B$21,"=Banka")</f>
        <v>0</v>
      </c>
      <c r="E5" s="143">
        <f>C5+D5</f>
        <v>0</v>
      </c>
      <c r="F5" s="133"/>
      <c r="G5" s="139"/>
      <c r="H5" s="133"/>
      <c r="I5" s="134"/>
      <c r="J5" s="134"/>
      <c r="K5" s="134"/>
    </row>
    <row r="6" spans="1:13" ht="15.6" customHeight="1" x14ac:dyDescent="0.3">
      <c r="A6" s="83" t="s">
        <v>37</v>
      </c>
      <c r="L6" s="1" t="s">
        <v>6</v>
      </c>
    </row>
    <row r="7" spans="1:13" s="3" customFormat="1" ht="15.6" customHeight="1" x14ac:dyDescent="0.3">
      <c r="A7" s="13" t="s">
        <v>3</v>
      </c>
      <c r="B7" s="14" t="s">
        <v>56</v>
      </c>
      <c r="C7" s="13" t="s">
        <v>55</v>
      </c>
      <c r="D7" s="7" t="s">
        <v>0</v>
      </c>
      <c r="E7" s="7" t="s">
        <v>4</v>
      </c>
      <c r="F7" s="7" t="s">
        <v>12</v>
      </c>
      <c r="G7" s="7" t="s">
        <v>11</v>
      </c>
      <c r="H7" s="7" t="s">
        <v>27</v>
      </c>
      <c r="I7" s="8" t="s">
        <v>5</v>
      </c>
      <c r="J7" s="144" t="s">
        <v>8</v>
      </c>
      <c r="K7" s="144" t="s">
        <v>7</v>
      </c>
    </row>
    <row r="8" spans="1:13" ht="15.6" customHeight="1" x14ac:dyDescent="0.3">
      <c r="A8" s="9"/>
      <c r="B8" s="10"/>
      <c r="C8" s="11"/>
      <c r="D8" s="12"/>
      <c r="E8" s="12"/>
      <c r="F8" s="11"/>
      <c r="G8" s="11"/>
      <c r="H8" s="11"/>
      <c r="I8" s="15"/>
      <c r="J8" s="145">
        <f>IF(B8="hotovost",L9+D8-E8,L9)</f>
        <v>0</v>
      </c>
      <c r="K8" s="146">
        <f>IF(B8="banka",L12+D8-E8,L12)</f>
        <v>0</v>
      </c>
      <c r="L8" s="5" t="s">
        <v>13</v>
      </c>
      <c r="M8" s="3"/>
    </row>
    <row r="9" spans="1:13" ht="15.6" customHeight="1" x14ac:dyDescent="0.3">
      <c r="A9" s="9"/>
      <c r="B9" s="10"/>
      <c r="C9" s="11"/>
      <c r="D9" s="12"/>
      <c r="E9" s="12"/>
      <c r="F9" s="11"/>
      <c r="G9" s="11"/>
      <c r="H9" s="11"/>
      <c r="I9" s="15"/>
      <c r="J9" s="147">
        <f>IF(D9+E9=0,0,IF(B9="hotovost",J8+D9-E9,J8))</f>
        <v>0</v>
      </c>
      <c r="K9" s="148">
        <f>IF(D9+E9=0,0,IF(B9="banka",K8+D9-E9,K8))</f>
        <v>0</v>
      </c>
      <c r="L9" s="159"/>
    </row>
    <row r="10" spans="1:13" ht="15.6" customHeight="1" x14ac:dyDescent="0.3">
      <c r="A10" s="9"/>
      <c r="B10" s="10"/>
      <c r="C10" s="11"/>
      <c r="D10" s="12"/>
      <c r="E10" s="12"/>
      <c r="F10" s="11"/>
      <c r="G10" s="11"/>
      <c r="H10" s="11"/>
      <c r="I10" s="15"/>
      <c r="J10" s="147">
        <f t="shared" ref="J10:J21" si="0">IF(D10+E10=0,0,IF(B10="hotovost",J9+D10-E10,J9))</f>
        <v>0</v>
      </c>
      <c r="K10" s="148">
        <f t="shared" ref="K10:K21" si="1">IF(D10+E10=0,0,IF(B10="banka",K9+D10-E10,K9))</f>
        <v>0</v>
      </c>
    </row>
    <row r="11" spans="1:13" ht="15.6" customHeight="1" x14ac:dyDescent="0.3">
      <c r="A11" s="9"/>
      <c r="B11" s="10"/>
      <c r="C11" s="11"/>
      <c r="D11" s="12"/>
      <c r="E11" s="12"/>
      <c r="F11" s="11"/>
      <c r="G11" s="11"/>
      <c r="H11" s="11"/>
      <c r="I11" s="15"/>
      <c r="J11" s="147">
        <f t="shared" si="0"/>
        <v>0</v>
      </c>
      <c r="K11" s="148">
        <f t="shared" si="1"/>
        <v>0</v>
      </c>
      <c r="L11" s="5" t="s">
        <v>14</v>
      </c>
    </row>
    <row r="12" spans="1:13" ht="15.6" customHeight="1" x14ac:dyDescent="0.3">
      <c r="A12" s="9"/>
      <c r="B12" s="10"/>
      <c r="C12" s="11"/>
      <c r="D12" s="12"/>
      <c r="E12" s="12"/>
      <c r="F12" s="11"/>
      <c r="G12" s="11"/>
      <c r="H12" s="11"/>
      <c r="I12" s="15"/>
      <c r="J12" s="147">
        <f t="shared" si="0"/>
        <v>0</v>
      </c>
      <c r="K12" s="148">
        <f t="shared" si="1"/>
        <v>0</v>
      </c>
      <c r="L12" s="159"/>
    </row>
    <row r="13" spans="1:13" ht="15.6" customHeight="1" x14ac:dyDescent="0.3">
      <c r="A13" s="9"/>
      <c r="B13" s="10"/>
      <c r="C13" s="11"/>
      <c r="D13" s="12"/>
      <c r="E13" s="12"/>
      <c r="F13" s="11"/>
      <c r="G13" s="11"/>
      <c r="H13" s="11"/>
      <c r="I13" s="15"/>
      <c r="J13" s="147">
        <f t="shared" si="0"/>
        <v>0</v>
      </c>
      <c r="K13" s="148">
        <f t="shared" si="1"/>
        <v>0</v>
      </c>
    </row>
    <row r="14" spans="1:13" ht="15.6" customHeight="1" x14ac:dyDescent="0.3">
      <c r="A14" s="9"/>
      <c r="B14" s="10"/>
      <c r="C14" s="11"/>
      <c r="D14" s="12"/>
      <c r="E14" s="12"/>
      <c r="F14" s="11"/>
      <c r="G14" s="11"/>
      <c r="H14" s="11"/>
      <c r="I14" s="15"/>
      <c r="J14" s="147">
        <f t="shared" si="0"/>
        <v>0</v>
      </c>
      <c r="K14" s="148">
        <f t="shared" si="1"/>
        <v>0</v>
      </c>
    </row>
    <row r="15" spans="1:13" ht="15.6" customHeight="1" x14ac:dyDescent="0.3">
      <c r="A15" s="9"/>
      <c r="B15" s="10"/>
      <c r="C15" s="11"/>
      <c r="D15" s="12"/>
      <c r="E15" s="12"/>
      <c r="F15" s="11"/>
      <c r="G15" s="11"/>
      <c r="H15" s="11"/>
      <c r="I15" s="15"/>
      <c r="J15" s="147">
        <f t="shared" si="0"/>
        <v>0</v>
      </c>
      <c r="K15" s="148">
        <f t="shared" si="1"/>
        <v>0</v>
      </c>
    </row>
    <row r="16" spans="1:13" ht="15.6" customHeight="1" x14ac:dyDescent="0.3">
      <c r="A16" s="9"/>
      <c r="B16" s="10"/>
      <c r="C16" s="11"/>
      <c r="D16" s="12"/>
      <c r="E16" s="12"/>
      <c r="F16" s="11"/>
      <c r="G16" s="11"/>
      <c r="H16" s="11"/>
      <c r="I16" s="15"/>
      <c r="J16" s="147">
        <f t="shared" si="0"/>
        <v>0</v>
      </c>
      <c r="K16" s="148">
        <f t="shared" si="1"/>
        <v>0</v>
      </c>
    </row>
    <row r="17" spans="1:12" ht="15.6" customHeight="1" x14ac:dyDescent="0.3">
      <c r="A17" s="9"/>
      <c r="B17" s="10"/>
      <c r="C17" s="11"/>
      <c r="D17" s="12"/>
      <c r="E17" s="12"/>
      <c r="F17" s="11"/>
      <c r="G17" s="11"/>
      <c r="H17" s="11"/>
      <c r="I17" s="15"/>
      <c r="J17" s="147">
        <f t="shared" si="0"/>
        <v>0</v>
      </c>
      <c r="K17" s="148">
        <f t="shared" si="1"/>
        <v>0</v>
      </c>
    </row>
    <row r="18" spans="1:12" ht="15.6" customHeight="1" x14ac:dyDescent="0.3">
      <c r="A18" s="9"/>
      <c r="B18" s="10"/>
      <c r="C18" s="11"/>
      <c r="D18" s="12"/>
      <c r="E18" s="12"/>
      <c r="F18" s="11"/>
      <c r="G18" s="11"/>
      <c r="H18" s="11"/>
      <c r="I18" s="15"/>
      <c r="J18" s="147">
        <f t="shared" si="0"/>
        <v>0</v>
      </c>
      <c r="K18" s="148">
        <f t="shared" si="1"/>
        <v>0</v>
      </c>
    </row>
    <row r="19" spans="1:12" ht="15.6" customHeight="1" x14ac:dyDescent="0.3">
      <c r="A19" s="9"/>
      <c r="B19" s="10"/>
      <c r="C19" s="11"/>
      <c r="D19" s="12"/>
      <c r="E19" s="12"/>
      <c r="F19" s="11"/>
      <c r="G19" s="11"/>
      <c r="H19" s="11"/>
      <c r="I19" s="15"/>
      <c r="J19" s="147">
        <f t="shared" si="0"/>
        <v>0</v>
      </c>
      <c r="K19" s="148">
        <f t="shared" si="1"/>
        <v>0</v>
      </c>
      <c r="L19" s="1" t="s">
        <v>6</v>
      </c>
    </row>
    <row r="20" spans="1:12" ht="15.6" customHeight="1" x14ac:dyDescent="0.3">
      <c r="A20" s="9"/>
      <c r="B20" s="10"/>
      <c r="C20" s="11"/>
      <c r="D20" s="12"/>
      <c r="E20" s="12"/>
      <c r="F20" s="11"/>
      <c r="G20" s="11"/>
      <c r="H20" s="11"/>
      <c r="I20" s="15"/>
      <c r="J20" s="147">
        <f t="shared" si="0"/>
        <v>0</v>
      </c>
      <c r="K20" s="148">
        <f t="shared" si="1"/>
        <v>0</v>
      </c>
    </row>
    <row r="21" spans="1:12" ht="15.6" customHeight="1" x14ac:dyDescent="0.3">
      <c r="A21" s="9"/>
      <c r="B21" s="10"/>
      <c r="C21" s="11"/>
      <c r="D21" s="12"/>
      <c r="E21" s="12"/>
      <c r="F21" s="11"/>
      <c r="G21" s="11"/>
      <c r="H21" s="11"/>
      <c r="I21" s="15"/>
      <c r="J21" s="147">
        <f t="shared" si="0"/>
        <v>0</v>
      </c>
      <c r="K21" s="148">
        <f t="shared" si="1"/>
        <v>0</v>
      </c>
    </row>
  </sheetData>
  <sheetProtection sheet="1" formatCells="0" formatColumns="0" formatRows="0" sort="0" autoFilter="0"/>
  <mergeCells count="1">
    <mergeCell ref="A1:K1"/>
  </mergeCells>
  <phoneticPr fontId="14" type="noConversion"/>
  <conditionalFormatting sqref="B8:B21">
    <cfRule type="containsText" dxfId="20" priority="10" operator="containsText" text="hotovost">
      <formula>NOT(ISERROR(SEARCH("hotovost",B8)))</formula>
    </cfRule>
  </conditionalFormatting>
  <conditionalFormatting sqref="C2 C6:C1048576">
    <cfRule type="containsText" dxfId="19" priority="21" operator="containsText" text="příjem">
      <formula>NOT(ISERROR(SEARCH("příjem",C2)))</formula>
    </cfRule>
  </conditionalFormatting>
  <conditionalFormatting sqref="C6:C1048576 C2">
    <cfRule type="containsText" dxfId="18" priority="20" operator="containsText" text="výdaj">
      <formula>NOT(ISERROR(SEARCH("výdaj",C2)))</formula>
    </cfRule>
  </conditionalFormatting>
  <conditionalFormatting sqref="C8:C21">
    <cfRule type="containsText" dxfId="17" priority="8" operator="containsText" text="jiné">
      <formula>NOT(ISERROR(SEARCH("jiné",C8)))</formula>
    </cfRule>
  </conditionalFormatting>
  <conditionalFormatting sqref="D8:D21">
    <cfRule type="expression" dxfId="16" priority="3">
      <formula>AND(C8="Výdaj",D8&lt;&gt;0)</formula>
    </cfRule>
    <cfRule type="expression" dxfId="15" priority="9">
      <formula>C8="jiné"</formula>
    </cfRule>
    <cfRule type="expression" dxfId="14" priority="16">
      <formula>OR(C8="výdaj",AND(C8="Jiné",E8&gt;0))</formula>
    </cfRule>
  </conditionalFormatting>
  <conditionalFormatting sqref="E8:E21">
    <cfRule type="expression" dxfId="13" priority="4">
      <formula>AND(C8="Příjem",E8&lt;&gt;0)</formula>
    </cfRule>
    <cfRule type="expression" dxfId="12" priority="7">
      <formula>C8="jiné"</formula>
    </cfRule>
    <cfRule type="expression" dxfId="11" priority="13">
      <formula>OR(C8="Příjem",AND(C8="Jiné",D8&gt;0))</formula>
    </cfRule>
  </conditionalFormatting>
  <conditionalFormatting sqref="F8:F21">
    <cfRule type="expression" dxfId="10" priority="2">
      <formula>AND(OR(C8="Výdaj",C8="Jiné"),F8&lt;&gt;"")</formula>
    </cfRule>
    <cfRule type="expression" dxfId="9" priority="15">
      <formula>OR(C8="výdaj",C8="jiné")</formula>
    </cfRule>
  </conditionalFormatting>
  <conditionalFormatting sqref="G8:G21">
    <cfRule type="expression" dxfId="8" priority="1">
      <formula>AND(OR(C8="Příjem",C8="Jiné"),G8&lt;&gt;"")</formula>
    </cfRule>
  </conditionalFormatting>
  <conditionalFormatting sqref="G8:H21">
    <cfRule type="expression" dxfId="7" priority="11">
      <formula>OR(C8="příjem",C8="jiné")</formula>
    </cfRule>
  </conditionalFormatting>
  <dataValidations count="7">
    <dataValidation type="list" allowBlank="1" showInputMessage="1" showErrorMessage="1" error="Zvolte Banka nebo Hotovost" sqref="B8:B21" xr:uid="{F13FC135-AD62-4E3F-AA41-78A85B039379}">
      <formula1>"Hotovost,Banka"</formula1>
    </dataValidation>
    <dataValidation type="list" allowBlank="1" showInputMessage="1" showErrorMessage="1" error="Zvolte Příjem, Výdaj nebo Jiné" promptTitle="příjem / výdaj" sqref="C8:C21" xr:uid="{B5E727FF-786D-4A83-AF18-F5B58DE370AC}">
      <formula1>"Příjem,Výdaj,Jiné"</formula1>
    </dataValidation>
    <dataValidation type="date" allowBlank="1" showInputMessage="1" showErrorMessage="1" error="Zvolte datum v lednu 2024." sqref="A8:A21" xr:uid="{23117D13-D022-482B-87EA-8CAA104BF107}">
      <formula1>45292</formula1>
      <formula2>45322</formula2>
    </dataValidation>
    <dataValidation allowBlank="1" showInputMessage="1" showErrorMessage="1" error="Zvolte položku ze seznamu kategorie výdajů._x000a_Seznam lze doplnit v listu Kategorie." sqref="H8:H21" xr:uid="{02B2B227-264A-46D0-8E84-FB496C41DE29}"/>
    <dataValidation type="decimal" operator="greaterThan" allowBlank="1" showInputMessage="1" showErrorMessage="1" error="Částka musí bý větší než 0." sqref="D8:E21" xr:uid="{DD09BB0A-B129-49A8-9016-F0C2E70046C1}">
      <formula1>-0.01</formula1>
    </dataValidation>
    <dataValidation type="date" operator="greaterThan" allowBlank="1" showInputMessage="1" showErrorMessage="1" sqref="A22:B1048576" xr:uid="{00000000-0002-0000-0000-000002000000}">
      <formula1>45292</formula1>
    </dataValidation>
    <dataValidation type="list" allowBlank="1" showInputMessage="1" showErrorMessage="1" promptTitle="příjem / výdaj" sqref="C22:C1048576" xr:uid="{98E9344D-3CCD-4B2D-93B6-312C35B5B89A}">
      <formula1>"příjem,výdaj,jiné"</formula1>
    </dataValidation>
  </dataValidation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error="Zvolte položku ze seznamu kategorie příjmu._x000a_Seznam lze dplnit v listu &quot;Kategorie&quot;." xr:uid="{E5C5D397-87B1-4B7D-AA03-2B63BA2A5B28}">
          <x14:formula1>
            <xm:f>Kategorie!$C$9:$C$18</xm:f>
          </x14:formula1>
          <xm:sqref>F8:F10</xm:sqref>
        </x14:dataValidation>
        <x14:dataValidation type="list" allowBlank="1" showInputMessage="1" showErrorMessage="1" error="Zvolte položku ze seznamu kategorie výdajů._x000a_Seznam lze doplnit v listu &quot;Kategorie&quot;." xr:uid="{A13EDDA7-D0F0-4FD7-938B-F52D2846DED8}">
          <x14:formula1>
            <xm:f>Kategorie!$F$9:$F$10</xm:f>
          </x14:formula1>
          <xm:sqref>G8:G21</xm:sqref>
        </x14:dataValidation>
        <x14:dataValidation type="list" allowBlank="1" showInputMessage="1" showErrorMessage="1" xr:uid="{00000000-0002-0000-0000-000005000000}">
          <x14:formula1>
            <xm:f>Kategorie!$F$9:$F$30</xm:f>
          </x14:formula1>
          <xm:sqref>G22:H1048576</xm:sqref>
        </x14:dataValidation>
        <x14:dataValidation type="list" allowBlank="1" showInputMessage="1" showErrorMessage="1" xr:uid="{00000000-0002-0000-0000-000003000000}">
          <x14:formula1>
            <xm:f>Kategorie!$D$9:$D$34</xm:f>
          </x14:formula1>
          <xm:sqref>F22:F1048576</xm:sqref>
        </x14:dataValidation>
        <x14:dataValidation type="list" allowBlank="1" showInputMessage="1" showErrorMessage="1" error="Zvolte položku ze seznamu kategorie příjmu._x000a_Seznam lze dplnit v listu &quot;Kategorie&quot;." xr:uid="{25B229C1-5962-425C-9F70-43207D5413B9}">
          <x14:formula1>
            <xm:f>Kategorie!$C$9:$C$10</xm:f>
          </x14:formula1>
          <xm:sqref>F11:F21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DCD"/>
  </sheetPr>
  <dimension ref="A1:K38"/>
  <sheetViews>
    <sheetView showGridLines="0" workbookViewId="0">
      <selection activeCell="I14" sqref="I14"/>
    </sheetView>
  </sheetViews>
  <sheetFormatPr defaultRowHeight="12" x14ac:dyDescent="0.3"/>
  <cols>
    <col min="1" max="1" width="5.33203125" style="1" customWidth="1"/>
    <col min="2" max="2" width="7.6640625" style="3" customWidth="1"/>
    <col min="3" max="3" width="18.77734375" style="3" customWidth="1"/>
    <col min="4" max="4" width="5.33203125" style="1" customWidth="1"/>
    <col min="5" max="5" width="7.33203125" style="1" customWidth="1"/>
    <col min="6" max="6" width="18.77734375" style="1" customWidth="1"/>
    <col min="7" max="7" width="5.33203125" style="1" customWidth="1"/>
    <col min="8" max="16384" width="8.88671875" style="1"/>
  </cols>
  <sheetData>
    <row r="1" spans="1:11" ht="30" customHeight="1" thickTop="1" thickBot="1" x14ac:dyDescent="0.35">
      <c r="A1" s="151" t="s">
        <v>74</v>
      </c>
      <c r="B1" s="152"/>
      <c r="C1" s="152"/>
      <c r="D1" s="152"/>
      <c r="E1" s="152"/>
      <c r="F1" s="152"/>
      <c r="G1" s="152"/>
    </row>
    <row r="2" spans="1:11" ht="15.6" customHeight="1" thickTop="1" x14ac:dyDescent="0.3">
      <c r="A2" s="86"/>
      <c r="B2" s="85"/>
      <c r="C2" s="85"/>
      <c r="D2" s="86"/>
      <c r="E2" s="86"/>
      <c r="F2" s="86"/>
      <c r="G2" s="116" t="s">
        <v>37</v>
      </c>
    </row>
    <row r="3" spans="1:11" ht="15.6" customHeight="1" x14ac:dyDescent="0.3">
      <c r="A3" s="86"/>
      <c r="B3" s="98" t="s">
        <v>39</v>
      </c>
      <c r="C3" s="85"/>
      <c r="D3" s="86"/>
      <c r="E3" s="86"/>
      <c r="F3" s="86"/>
      <c r="G3" s="86"/>
    </row>
    <row r="4" spans="1:11" ht="17.399999999999999" customHeight="1" x14ac:dyDescent="0.3">
      <c r="A4" s="86"/>
      <c r="B4" s="85"/>
      <c r="C4" s="85"/>
      <c r="D4" s="86"/>
      <c r="E4" s="86"/>
      <c r="F4" s="86"/>
      <c r="G4" s="86"/>
    </row>
    <row r="5" spans="1:11" ht="17.399999999999999" customHeight="1" x14ac:dyDescent="0.3">
      <c r="B5" s="83" t="s">
        <v>37</v>
      </c>
    </row>
    <row r="6" spans="1:11" ht="17.399999999999999" customHeight="1" x14ac:dyDescent="0.3">
      <c r="A6" s="110"/>
      <c r="B6" s="104" t="s">
        <v>40</v>
      </c>
      <c r="C6" s="110"/>
      <c r="D6" s="103"/>
      <c r="E6" s="110"/>
      <c r="F6" s="103"/>
      <c r="G6" s="110"/>
    </row>
    <row r="7" spans="1:11" ht="17.399999999999999" customHeight="1" x14ac:dyDescent="0.3"/>
    <row r="8" spans="1:11" ht="17.399999999999999" customHeight="1" x14ac:dyDescent="0.3">
      <c r="B8" s="153" t="s">
        <v>16</v>
      </c>
      <c r="C8" s="154"/>
      <c r="D8" s="99"/>
      <c r="E8" s="155" t="s">
        <v>17</v>
      </c>
      <c r="F8" s="156"/>
    </row>
    <row r="9" spans="1:11" ht="17.399999999999999" customHeight="1" x14ac:dyDescent="0.3">
      <c r="B9" s="100">
        <v>1</v>
      </c>
      <c r="C9" s="101" t="s">
        <v>60</v>
      </c>
      <c r="E9" s="102">
        <v>1</v>
      </c>
      <c r="F9" s="101" t="s">
        <v>9</v>
      </c>
    </row>
    <row r="10" spans="1:11" ht="17.399999999999999" customHeight="1" x14ac:dyDescent="0.3">
      <c r="B10" s="100">
        <v>2</v>
      </c>
      <c r="C10" s="101" t="s">
        <v>61</v>
      </c>
      <c r="E10" s="102">
        <v>2</v>
      </c>
      <c r="F10" s="101" t="s">
        <v>10</v>
      </c>
      <c r="K10" s="1" t="s">
        <v>6</v>
      </c>
    </row>
    <row r="11" spans="1:11" ht="17.399999999999999" customHeight="1" x14ac:dyDescent="0.3">
      <c r="B11" s="126">
        <v>3</v>
      </c>
      <c r="C11" s="127"/>
      <c r="D11" s="28"/>
      <c r="E11" s="126">
        <v>3</v>
      </c>
      <c r="F11" s="127"/>
    </row>
    <row r="12" spans="1:11" ht="17.399999999999999" customHeight="1" x14ac:dyDescent="0.3">
      <c r="B12" s="126">
        <v>4</v>
      </c>
      <c r="C12" s="127"/>
      <c r="D12" s="28"/>
      <c r="E12" s="126">
        <v>4</v>
      </c>
      <c r="F12" s="127"/>
    </row>
    <row r="13" spans="1:11" ht="17.399999999999999" customHeight="1" x14ac:dyDescent="0.3">
      <c r="B13" s="126">
        <v>5</v>
      </c>
      <c r="C13" s="127"/>
      <c r="D13" s="28"/>
      <c r="E13" s="126">
        <v>5</v>
      </c>
      <c r="F13" s="127"/>
    </row>
    <row r="14" spans="1:11" ht="17.399999999999999" customHeight="1" x14ac:dyDescent="0.3">
      <c r="B14" s="126">
        <v>6</v>
      </c>
      <c r="C14" s="127"/>
      <c r="D14" s="28"/>
      <c r="E14" s="126">
        <v>6</v>
      </c>
      <c r="F14" s="127"/>
    </row>
    <row r="15" spans="1:11" ht="17.399999999999999" customHeight="1" x14ac:dyDescent="0.3">
      <c r="B15" s="126">
        <v>7</v>
      </c>
      <c r="C15" s="127"/>
      <c r="D15" s="28"/>
      <c r="E15" s="126">
        <v>7</v>
      </c>
      <c r="F15" s="127"/>
    </row>
    <row r="16" spans="1:11" ht="17.399999999999999" customHeight="1" x14ac:dyDescent="0.3">
      <c r="B16" s="126">
        <v>8</v>
      </c>
      <c r="C16" s="127"/>
      <c r="D16" s="28"/>
      <c r="E16" s="126">
        <v>8</v>
      </c>
      <c r="F16" s="127"/>
    </row>
    <row r="17" spans="1:7" ht="17.399999999999999" customHeight="1" x14ac:dyDescent="0.3">
      <c r="B17" s="126">
        <v>9</v>
      </c>
      <c r="C17" s="127"/>
      <c r="D17" s="28"/>
      <c r="E17" s="126">
        <v>9</v>
      </c>
      <c r="F17" s="127"/>
    </row>
    <row r="18" spans="1:7" ht="17.399999999999999" customHeight="1" x14ac:dyDescent="0.3">
      <c r="B18" s="128">
        <v>10</v>
      </c>
      <c r="C18" s="129"/>
      <c r="D18" s="28"/>
      <c r="E18" s="128">
        <v>10</v>
      </c>
      <c r="F18" s="129"/>
    </row>
    <row r="19" spans="1:7" ht="17.399999999999999" customHeight="1" x14ac:dyDescent="0.3">
      <c r="E19" s="3"/>
    </row>
    <row r="20" spans="1:7" ht="17.399999999999999" customHeight="1" x14ac:dyDescent="0.3">
      <c r="A20" s="103"/>
      <c r="B20" s="103"/>
      <c r="C20" s="103"/>
      <c r="D20" s="103"/>
      <c r="E20" s="103"/>
      <c r="F20" s="103"/>
      <c r="G20" s="103"/>
    </row>
    <row r="21" spans="1:7" ht="17.399999999999999" customHeight="1" x14ac:dyDescent="0.3">
      <c r="A21" s="103"/>
      <c r="B21" s="104" t="s">
        <v>41</v>
      </c>
      <c r="C21" s="103"/>
      <c r="D21" s="105"/>
      <c r="E21" s="103"/>
      <c r="F21" s="105"/>
      <c r="G21" s="103"/>
    </row>
    <row r="22" spans="1:7" ht="17.399999999999999" customHeight="1" x14ac:dyDescent="0.3">
      <c r="A22" s="103"/>
      <c r="B22" s="104" t="s">
        <v>59</v>
      </c>
      <c r="C22" s="103"/>
      <c r="D22" s="105"/>
      <c r="E22" s="103"/>
      <c r="F22" s="105"/>
      <c r="G22" s="103"/>
    </row>
    <row r="23" spans="1:7" ht="17.399999999999999" customHeight="1" x14ac:dyDescent="0.3">
      <c r="A23" s="103"/>
      <c r="B23" s="104"/>
      <c r="C23" s="103"/>
      <c r="D23" s="105"/>
      <c r="E23" s="103"/>
      <c r="F23" s="105"/>
      <c r="G23" s="103"/>
    </row>
    <row r="24" spans="1:7" ht="17.399999999999999" customHeight="1" x14ac:dyDescent="0.3">
      <c r="A24" s="103"/>
      <c r="B24" s="104" t="s">
        <v>42</v>
      </c>
      <c r="C24" s="103"/>
      <c r="D24" s="105"/>
      <c r="E24" s="103"/>
      <c r="F24" s="105"/>
      <c r="G24" s="103"/>
    </row>
    <row r="25" spans="1:7" ht="17.399999999999999" customHeight="1" x14ac:dyDescent="0.3">
      <c r="A25" s="106"/>
      <c r="B25" s="107" t="s">
        <v>43</v>
      </c>
      <c r="C25" s="108"/>
      <c r="D25" s="106"/>
      <c r="E25" s="106"/>
      <c r="F25" s="106"/>
      <c r="G25" s="106"/>
    </row>
    <row r="26" spans="1:7" ht="17.399999999999999" customHeight="1" x14ac:dyDescent="0.3">
      <c r="A26" s="106"/>
      <c r="B26" s="107" t="s">
        <v>44</v>
      </c>
      <c r="C26" s="108"/>
      <c r="D26" s="106"/>
      <c r="E26" s="106"/>
      <c r="F26" s="106"/>
      <c r="G26" s="106"/>
    </row>
    <row r="27" spans="1:7" ht="17.399999999999999" customHeight="1" x14ac:dyDescent="0.3">
      <c r="A27" s="106"/>
      <c r="B27" s="107" t="s">
        <v>45</v>
      </c>
      <c r="C27" s="109"/>
      <c r="D27" s="106"/>
      <c r="E27" s="106"/>
      <c r="F27" s="106"/>
      <c r="G27" s="106"/>
    </row>
    <row r="28" spans="1:7" ht="17.399999999999999" customHeight="1" x14ac:dyDescent="0.3">
      <c r="A28" s="106"/>
      <c r="B28" s="107" t="s">
        <v>46</v>
      </c>
      <c r="C28" s="106"/>
      <c r="D28" s="106"/>
      <c r="E28" s="106"/>
      <c r="F28" s="106"/>
      <c r="G28" s="106"/>
    </row>
    <row r="29" spans="1:7" ht="17.399999999999999" customHeight="1" x14ac:dyDescent="0.3">
      <c r="A29" s="106"/>
      <c r="B29" s="107" t="s">
        <v>47</v>
      </c>
      <c r="C29" s="106"/>
      <c r="D29" s="106"/>
      <c r="E29" s="106"/>
      <c r="F29" s="106"/>
      <c r="G29" s="106"/>
    </row>
    <row r="30" spans="1:7" ht="17.399999999999999" customHeight="1" x14ac:dyDescent="0.3">
      <c r="A30" s="106"/>
      <c r="B30" s="107" t="s">
        <v>48</v>
      </c>
      <c r="C30" s="106"/>
      <c r="D30" s="106"/>
      <c r="E30" s="106"/>
      <c r="F30" s="106"/>
      <c r="G30" s="106"/>
    </row>
    <row r="31" spans="1:7" ht="17.399999999999999" customHeight="1" x14ac:dyDescent="0.3">
      <c r="A31" s="106"/>
      <c r="B31" s="107" t="s">
        <v>49</v>
      </c>
      <c r="C31" s="106"/>
      <c r="D31" s="106"/>
      <c r="E31" s="106"/>
      <c r="F31" s="106"/>
      <c r="G31" s="106"/>
    </row>
    <row r="32" spans="1:7" ht="17.399999999999999" customHeight="1" x14ac:dyDescent="0.3">
      <c r="A32" s="106"/>
      <c r="B32" s="107" t="s">
        <v>50</v>
      </c>
      <c r="C32" s="106"/>
      <c r="D32" s="106"/>
      <c r="E32" s="106"/>
      <c r="F32" s="106"/>
      <c r="G32" s="106"/>
    </row>
    <row r="33" spans="1:7" ht="17.399999999999999" customHeight="1" x14ac:dyDescent="0.3">
      <c r="A33" s="106"/>
      <c r="B33" s="107" t="s">
        <v>51</v>
      </c>
      <c r="C33" s="106"/>
      <c r="D33" s="106"/>
      <c r="E33" s="106"/>
      <c r="F33" s="106"/>
      <c r="G33" s="106"/>
    </row>
    <row r="34" spans="1:7" ht="17.399999999999999" customHeight="1" x14ac:dyDescent="0.3">
      <c r="A34" s="106"/>
      <c r="B34" s="107" t="s">
        <v>52</v>
      </c>
      <c r="C34" s="106"/>
      <c r="D34" s="106"/>
      <c r="E34" s="106"/>
      <c r="F34" s="106"/>
      <c r="G34" s="106"/>
    </row>
    <row r="35" spans="1:7" ht="17.399999999999999" customHeight="1" x14ac:dyDescent="0.3">
      <c r="A35" s="106"/>
      <c r="B35" s="107" t="s">
        <v>53</v>
      </c>
      <c r="C35" s="106"/>
      <c r="D35" s="106"/>
      <c r="E35" s="106"/>
      <c r="F35" s="106"/>
      <c r="G35" s="106"/>
    </row>
    <row r="36" spans="1:7" ht="17.399999999999999" customHeight="1" x14ac:dyDescent="0.3">
      <c r="A36" s="106"/>
      <c r="B36" s="108"/>
      <c r="C36" s="106"/>
      <c r="D36" s="106"/>
      <c r="E36" s="106"/>
      <c r="F36" s="106"/>
      <c r="G36" s="106"/>
    </row>
    <row r="37" spans="1:7" x14ac:dyDescent="0.3">
      <c r="C37" s="1"/>
    </row>
    <row r="38" spans="1:7" x14ac:dyDescent="0.3">
      <c r="C38" s="1"/>
    </row>
  </sheetData>
  <sheetProtection sheet="1" objects="1" scenarios="1"/>
  <mergeCells count="3">
    <mergeCell ref="B8:C8"/>
    <mergeCell ref="E8:F8"/>
    <mergeCell ref="A1:G1"/>
  </mergeCells>
  <phoneticPr fontId="14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21AE2-B1A2-4A2D-8E84-E52FE7A95A8E}">
  <sheetPr>
    <tabColor rgb="FFCFE2F3"/>
  </sheetPr>
  <dimension ref="A1:Q74"/>
  <sheetViews>
    <sheetView showGridLines="0" workbookViewId="0">
      <selection activeCell="Q15" sqref="Q15"/>
    </sheetView>
  </sheetViews>
  <sheetFormatPr defaultRowHeight="18" customHeight="1" x14ac:dyDescent="0.3"/>
  <cols>
    <col min="1" max="1" width="3.6640625" style="28" customWidth="1"/>
    <col min="2" max="2" width="19" style="28" customWidth="1"/>
    <col min="3" max="14" width="11.33203125" style="28" customWidth="1"/>
    <col min="15" max="15" width="11.77734375" style="28" customWidth="1"/>
    <col min="16" max="16" width="11.33203125" style="28" customWidth="1"/>
    <col min="17" max="17" width="7.88671875" style="28" customWidth="1"/>
    <col min="18" max="16384" width="8.88671875" style="28"/>
  </cols>
  <sheetData>
    <row r="1" spans="1:17" ht="30" customHeight="1" thickTop="1" thickBot="1" x14ac:dyDescent="0.35">
      <c r="A1" s="151" t="s">
        <v>74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</row>
    <row r="2" spans="1:17" ht="15.6" customHeight="1" thickTop="1" x14ac:dyDescent="0.3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117" t="s">
        <v>37</v>
      </c>
      <c r="Q2" s="84"/>
    </row>
    <row r="3" spans="1:17" ht="15.6" customHeight="1" x14ac:dyDescent="0.3">
      <c r="A3" s="87"/>
      <c r="B3" s="97" t="s">
        <v>38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</row>
    <row r="4" spans="1:17" ht="15.6" customHeight="1" x14ac:dyDescent="0.3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</row>
    <row r="5" spans="1:17" ht="15.6" customHeight="1" x14ac:dyDescent="0.3"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3" t="s">
        <v>37</v>
      </c>
    </row>
    <row r="6" spans="1:17" ht="18" customHeight="1" x14ac:dyDescent="0.3">
      <c r="B6" s="89"/>
      <c r="C6" s="90" t="s">
        <v>62</v>
      </c>
      <c r="D6" s="90" t="s">
        <v>63</v>
      </c>
      <c r="E6" s="90" t="s">
        <v>64</v>
      </c>
      <c r="F6" s="90" t="s">
        <v>65</v>
      </c>
      <c r="G6" s="90" t="s">
        <v>66</v>
      </c>
      <c r="H6" s="90" t="s">
        <v>67</v>
      </c>
      <c r="I6" s="90" t="s">
        <v>68</v>
      </c>
      <c r="J6" s="90" t="s">
        <v>69</v>
      </c>
      <c r="K6" s="90" t="s">
        <v>70</v>
      </c>
      <c r="L6" s="90" t="s">
        <v>71</v>
      </c>
      <c r="M6" s="90" t="s">
        <v>72</v>
      </c>
      <c r="N6" s="90" t="s">
        <v>73</v>
      </c>
      <c r="O6" s="91" t="s">
        <v>22</v>
      </c>
      <c r="P6" s="90" t="s">
        <v>24</v>
      </c>
    </row>
    <row r="7" spans="1:17" ht="18" customHeight="1" x14ac:dyDescent="0.3">
      <c r="B7" s="93" t="s">
        <v>1</v>
      </c>
      <c r="C7" s="29">
        <f>'Měsíční přehledy'!$F$21</f>
        <v>0</v>
      </c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4">
        <f>SUM(C7:N7)</f>
        <v>0</v>
      </c>
      <c r="P7" s="29">
        <f>IF(COUNTA(C7:N7)=0,0,O7/COUNTA(C7:N7))</f>
        <v>0</v>
      </c>
    </row>
    <row r="8" spans="1:17" ht="18" customHeight="1" x14ac:dyDescent="0.3">
      <c r="B8" s="93" t="s">
        <v>2</v>
      </c>
      <c r="C8" s="29">
        <f>'Měsíční přehledy'!$K$21</f>
        <v>0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4">
        <f t="shared" ref="O8" si="0">SUM(C8:N8)</f>
        <v>0</v>
      </c>
      <c r="P8" s="29">
        <f>IF(COUNTA(C8:N8)=0,0,O8/COUNTA(C8:N8))</f>
        <v>0</v>
      </c>
    </row>
    <row r="9" spans="1:17" ht="18" customHeight="1" x14ac:dyDescent="0.3">
      <c r="B9" s="89" t="s">
        <v>21</v>
      </c>
      <c r="C9" s="92">
        <f>C7-C8</f>
        <v>0</v>
      </c>
      <c r="D9" s="92">
        <f t="shared" ref="D9:N9" si="1">D7-D8</f>
        <v>0</v>
      </c>
      <c r="E9" s="92">
        <f t="shared" si="1"/>
        <v>0</v>
      </c>
      <c r="F9" s="92">
        <f t="shared" si="1"/>
        <v>0</v>
      </c>
      <c r="G9" s="92">
        <f t="shared" si="1"/>
        <v>0</v>
      </c>
      <c r="H9" s="92">
        <f t="shared" si="1"/>
        <v>0</v>
      </c>
      <c r="I9" s="92">
        <f t="shared" si="1"/>
        <v>0</v>
      </c>
      <c r="J9" s="92">
        <f t="shared" si="1"/>
        <v>0</v>
      </c>
      <c r="K9" s="92">
        <f t="shared" si="1"/>
        <v>0</v>
      </c>
      <c r="L9" s="92">
        <f t="shared" si="1"/>
        <v>0</v>
      </c>
      <c r="M9" s="92">
        <f t="shared" si="1"/>
        <v>0</v>
      </c>
      <c r="N9" s="92">
        <f t="shared" si="1"/>
        <v>0</v>
      </c>
      <c r="O9" s="92">
        <f t="shared" ref="O9:P9" si="2">O7-O8</f>
        <v>0</v>
      </c>
      <c r="P9" s="92">
        <f t="shared" si="2"/>
        <v>0</v>
      </c>
    </row>
    <row r="29" spans="2:17" ht="18" customHeight="1" x14ac:dyDescent="0.3">
      <c r="B29" s="118" t="s">
        <v>23</v>
      </c>
      <c r="C29" s="119" t="s">
        <v>62</v>
      </c>
      <c r="D29" s="119" t="s">
        <v>63</v>
      </c>
      <c r="E29" s="119" t="s">
        <v>64</v>
      </c>
      <c r="F29" s="119" t="s">
        <v>65</v>
      </c>
      <c r="G29" s="119" t="s">
        <v>66</v>
      </c>
      <c r="H29" s="119" t="s">
        <v>67</v>
      </c>
      <c r="I29" s="119" t="s">
        <v>68</v>
      </c>
      <c r="J29" s="119" t="s">
        <v>69</v>
      </c>
      <c r="K29" s="119" t="s">
        <v>70</v>
      </c>
      <c r="L29" s="119" t="s">
        <v>71</v>
      </c>
      <c r="M29" s="119" t="s">
        <v>72</v>
      </c>
      <c r="N29" s="119" t="s">
        <v>73</v>
      </c>
      <c r="O29" s="119" t="s">
        <v>22</v>
      </c>
      <c r="P29" s="119" t="s">
        <v>24</v>
      </c>
      <c r="Q29" s="119" t="s">
        <v>25</v>
      </c>
    </row>
    <row r="30" spans="2:17" ht="18" customHeight="1" x14ac:dyDescent="0.3">
      <c r="B30" s="120" t="str">
        <f>Kategorie!C9</f>
        <v>Tržba hotovost</v>
      </c>
      <c r="C30" s="29">
        <f>'Měsíční přehledy'!F10</f>
        <v>0</v>
      </c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121">
        <f>SUM(C30:N30)</f>
        <v>0</v>
      </c>
      <c r="P30" s="29">
        <f>IF(COUNTIF(C30:N30,"&gt;0")=0,0,O30/COUNTIF(C30:N30,"&gt;0"))</f>
        <v>0</v>
      </c>
      <c r="Q30" s="30">
        <f>IF($O$41=0,0,O30/$O$41)</f>
        <v>0</v>
      </c>
    </row>
    <row r="31" spans="2:17" ht="18" customHeight="1" x14ac:dyDescent="0.3">
      <c r="B31" s="120" t="str">
        <f>Kategorie!C10</f>
        <v>Tržba karta</v>
      </c>
      <c r="C31" s="29">
        <f>'Měsíční přehledy'!F11</f>
        <v>0</v>
      </c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121">
        <f t="shared" ref="O31:O40" si="3">SUM(C31:N31)</f>
        <v>0</v>
      </c>
      <c r="P31" s="29">
        <f t="shared" ref="P31:P40" si="4">IF(COUNTIF(C31:N31,"&gt;0")=0,0,O31/COUNTIF(C31:N31,"&gt;0"))</f>
        <v>0</v>
      </c>
      <c r="Q31" s="30">
        <f t="shared" ref="Q31:Q41" si="5">IF($O$41=0,0,O31/$O$41)</f>
        <v>0</v>
      </c>
    </row>
    <row r="32" spans="2:17" ht="18" customHeight="1" x14ac:dyDescent="0.3">
      <c r="B32" s="120">
        <f>Kategorie!C11</f>
        <v>0</v>
      </c>
      <c r="C32" s="29">
        <f>'Měsíční přehledy'!F12</f>
        <v>0</v>
      </c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121">
        <f t="shared" si="3"/>
        <v>0</v>
      </c>
      <c r="P32" s="29">
        <f t="shared" si="4"/>
        <v>0</v>
      </c>
      <c r="Q32" s="30">
        <f t="shared" si="5"/>
        <v>0</v>
      </c>
    </row>
    <row r="33" spans="2:17" ht="18" customHeight="1" x14ac:dyDescent="0.3">
      <c r="B33" s="120">
        <f>Kategorie!C12</f>
        <v>0</v>
      </c>
      <c r="C33" s="29">
        <f>'Měsíční přehledy'!F13</f>
        <v>0</v>
      </c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121">
        <f t="shared" si="3"/>
        <v>0</v>
      </c>
      <c r="P33" s="29">
        <f t="shared" si="4"/>
        <v>0</v>
      </c>
      <c r="Q33" s="30">
        <f t="shared" si="5"/>
        <v>0</v>
      </c>
    </row>
    <row r="34" spans="2:17" ht="18" customHeight="1" x14ac:dyDescent="0.3">
      <c r="B34" s="120">
        <f>Kategorie!C13</f>
        <v>0</v>
      </c>
      <c r="C34" s="29">
        <f>'Měsíční přehledy'!F14</f>
        <v>0</v>
      </c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121">
        <f t="shared" si="3"/>
        <v>0</v>
      </c>
      <c r="P34" s="29">
        <f t="shared" si="4"/>
        <v>0</v>
      </c>
      <c r="Q34" s="30">
        <f t="shared" si="5"/>
        <v>0</v>
      </c>
    </row>
    <row r="35" spans="2:17" ht="18" customHeight="1" x14ac:dyDescent="0.3">
      <c r="B35" s="120">
        <f>Kategorie!C14</f>
        <v>0</v>
      </c>
      <c r="C35" s="29">
        <f>'Měsíční přehledy'!F15</f>
        <v>0</v>
      </c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121">
        <f t="shared" si="3"/>
        <v>0</v>
      </c>
      <c r="P35" s="29">
        <f t="shared" si="4"/>
        <v>0</v>
      </c>
      <c r="Q35" s="30">
        <f t="shared" si="5"/>
        <v>0</v>
      </c>
    </row>
    <row r="36" spans="2:17" ht="18" customHeight="1" x14ac:dyDescent="0.3">
      <c r="B36" s="120">
        <f>Kategorie!C15</f>
        <v>0</v>
      </c>
      <c r="C36" s="29">
        <f>'Měsíční přehledy'!F16</f>
        <v>0</v>
      </c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121">
        <f t="shared" si="3"/>
        <v>0</v>
      </c>
      <c r="P36" s="29">
        <f t="shared" si="4"/>
        <v>0</v>
      </c>
      <c r="Q36" s="30">
        <f t="shared" si="5"/>
        <v>0</v>
      </c>
    </row>
    <row r="37" spans="2:17" ht="18" customHeight="1" x14ac:dyDescent="0.3">
      <c r="B37" s="120">
        <f>Kategorie!C16</f>
        <v>0</v>
      </c>
      <c r="C37" s="29">
        <f>'Měsíční přehledy'!F17</f>
        <v>0</v>
      </c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121">
        <f t="shared" si="3"/>
        <v>0</v>
      </c>
      <c r="P37" s="29">
        <f t="shared" si="4"/>
        <v>0</v>
      </c>
      <c r="Q37" s="30">
        <f t="shared" si="5"/>
        <v>0</v>
      </c>
    </row>
    <row r="38" spans="2:17" ht="18" customHeight="1" x14ac:dyDescent="0.3">
      <c r="B38" s="120">
        <f>Kategorie!C17</f>
        <v>0</v>
      </c>
      <c r="C38" s="29">
        <f>'Měsíční přehledy'!F18</f>
        <v>0</v>
      </c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121">
        <f t="shared" si="3"/>
        <v>0</v>
      </c>
      <c r="P38" s="29">
        <f t="shared" si="4"/>
        <v>0</v>
      </c>
      <c r="Q38" s="30">
        <f t="shared" si="5"/>
        <v>0</v>
      </c>
    </row>
    <row r="39" spans="2:17" ht="18" customHeight="1" x14ac:dyDescent="0.3">
      <c r="B39" s="120">
        <f>Kategorie!C18</f>
        <v>0</v>
      </c>
      <c r="C39" s="29">
        <f>'Měsíční přehledy'!F19</f>
        <v>0</v>
      </c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121">
        <f t="shared" si="3"/>
        <v>0</v>
      </c>
      <c r="P39" s="29">
        <f t="shared" si="4"/>
        <v>0</v>
      </c>
      <c r="Q39" s="30">
        <f t="shared" si="5"/>
        <v>0</v>
      </c>
    </row>
    <row r="40" spans="2:17" ht="18" customHeight="1" x14ac:dyDescent="0.3">
      <c r="B40" s="120" t="s">
        <v>26</v>
      </c>
      <c r="C40" s="29">
        <f>'Měsíční přehledy'!F20</f>
        <v>0</v>
      </c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121">
        <f t="shared" si="3"/>
        <v>0</v>
      </c>
      <c r="P40" s="29">
        <f t="shared" si="4"/>
        <v>0</v>
      </c>
      <c r="Q40" s="30">
        <f t="shared" si="5"/>
        <v>0</v>
      </c>
    </row>
    <row r="41" spans="2:17" ht="18" customHeight="1" x14ac:dyDescent="0.3">
      <c r="B41" s="118" t="s">
        <v>22</v>
      </c>
      <c r="C41" s="122">
        <f>SUM(C30:C40)</f>
        <v>0</v>
      </c>
      <c r="D41" s="122">
        <f t="shared" ref="D41:P41" si="6">SUM(D30:D40)</f>
        <v>0</v>
      </c>
      <c r="E41" s="122">
        <f t="shared" si="6"/>
        <v>0</v>
      </c>
      <c r="F41" s="122">
        <f t="shared" si="6"/>
        <v>0</v>
      </c>
      <c r="G41" s="122">
        <f t="shared" si="6"/>
        <v>0</v>
      </c>
      <c r="H41" s="122">
        <f t="shared" si="6"/>
        <v>0</v>
      </c>
      <c r="I41" s="122">
        <f t="shared" si="6"/>
        <v>0</v>
      </c>
      <c r="J41" s="122">
        <f t="shared" si="6"/>
        <v>0</v>
      </c>
      <c r="K41" s="122">
        <f t="shared" si="6"/>
        <v>0</v>
      </c>
      <c r="L41" s="122">
        <f t="shared" si="6"/>
        <v>0</v>
      </c>
      <c r="M41" s="122">
        <f t="shared" si="6"/>
        <v>0</v>
      </c>
      <c r="N41" s="122">
        <f t="shared" si="6"/>
        <v>0</v>
      </c>
      <c r="O41" s="122">
        <f t="shared" si="6"/>
        <v>0</v>
      </c>
      <c r="P41" s="122">
        <f t="shared" si="6"/>
        <v>0</v>
      </c>
      <c r="Q41" s="149">
        <f t="shared" si="5"/>
        <v>0</v>
      </c>
    </row>
    <row r="62" spans="2:17" ht="18" customHeight="1" x14ac:dyDescent="0.3">
      <c r="B62" s="123" t="s">
        <v>36</v>
      </c>
      <c r="C62" s="124" t="str">
        <f>C6</f>
        <v>Leden</v>
      </c>
      <c r="D62" s="124" t="str">
        <f t="shared" ref="D62:N62" si="7">D6</f>
        <v>Únor</v>
      </c>
      <c r="E62" s="124" t="str">
        <f t="shared" si="7"/>
        <v>Březen</v>
      </c>
      <c r="F62" s="124" t="str">
        <f t="shared" si="7"/>
        <v>Duben</v>
      </c>
      <c r="G62" s="124" t="str">
        <f t="shared" si="7"/>
        <v>Květen</v>
      </c>
      <c r="H62" s="124" t="str">
        <f t="shared" si="7"/>
        <v>Červen</v>
      </c>
      <c r="I62" s="124" t="str">
        <f t="shared" si="7"/>
        <v>Červenec</v>
      </c>
      <c r="J62" s="124" t="str">
        <f t="shared" si="7"/>
        <v>Srpen</v>
      </c>
      <c r="K62" s="124" t="str">
        <f t="shared" si="7"/>
        <v>Září</v>
      </c>
      <c r="L62" s="124" t="str">
        <f t="shared" si="7"/>
        <v>Říjen</v>
      </c>
      <c r="M62" s="124" t="str">
        <f t="shared" si="7"/>
        <v>Listopad</v>
      </c>
      <c r="N62" s="124" t="str">
        <f t="shared" si="7"/>
        <v>Prosinec</v>
      </c>
      <c r="O62" s="124" t="s">
        <v>22</v>
      </c>
      <c r="P62" s="124" t="s">
        <v>24</v>
      </c>
      <c r="Q62" s="124" t="s">
        <v>25</v>
      </c>
    </row>
    <row r="63" spans="2:17" ht="18" customHeight="1" x14ac:dyDescent="0.3">
      <c r="B63" s="95" t="str">
        <f>Kategorie!F9</f>
        <v>Zboží</v>
      </c>
      <c r="C63" s="29">
        <f>'Měsíční přehledy'!K10</f>
        <v>0</v>
      </c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>
        <f>SUM(C63:N63)</f>
        <v>0</v>
      </c>
      <c r="P63" s="29">
        <f t="shared" ref="P63:P73" si="8">IF(COUNTA(C63:N63)=0,0,O63/COUNTA(D63:O63))</f>
        <v>0</v>
      </c>
      <c r="Q63" s="30">
        <f>IF($O$74=0,0,O63/$O$74)</f>
        <v>0</v>
      </c>
    </row>
    <row r="64" spans="2:17" ht="18" customHeight="1" x14ac:dyDescent="0.3">
      <c r="B64" s="95" t="str">
        <f>Kategorie!F10</f>
        <v>Materiál</v>
      </c>
      <c r="C64" s="29">
        <f>'Měsíční přehledy'!K11</f>
        <v>0</v>
      </c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>
        <f t="shared" ref="O64:O73" si="9">SUM(C64:N64)</f>
        <v>0</v>
      </c>
      <c r="P64" s="29">
        <f t="shared" si="8"/>
        <v>0</v>
      </c>
      <c r="Q64" s="30">
        <f t="shared" ref="Q64:Q74" si="10">IF($O$74=0,0,O64/$O$74)</f>
        <v>0</v>
      </c>
    </row>
    <row r="65" spans="2:17" ht="18" customHeight="1" x14ac:dyDescent="0.3">
      <c r="B65" s="95">
        <f>Kategorie!F11</f>
        <v>0</v>
      </c>
      <c r="C65" s="29">
        <f>'Měsíční přehledy'!K12</f>
        <v>0</v>
      </c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>
        <f t="shared" si="9"/>
        <v>0</v>
      </c>
      <c r="P65" s="29">
        <f t="shared" si="8"/>
        <v>0</v>
      </c>
      <c r="Q65" s="30">
        <f t="shared" si="10"/>
        <v>0</v>
      </c>
    </row>
    <row r="66" spans="2:17" ht="18" customHeight="1" x14ac:dyDescent="0.3">
      <c r="B66" s="95">
        <f>Kategorie!F12</f>
        <v>0</v>
      </c>
      <c r="C66" s="29">
        <f>'Měsíční přehledy'!K13</f>
        <v>0</v>
      </c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>
        <f t="shared" si="9"/>
        <v>0</v>
      </c>
      <c r="P66" s="29">
        <f t="shared" si="8"/>
        <v>0</v>
      </c>
      <c r="Q66" s="30">
        <f t="shared" si="10"/>
        <v>0</v>
      </c>
    </row>
    <row r="67" spans="2:17" ht="18" customHeight="1" x14ac:dyDescent="0.3">
      <c r="B67" s="95">
        <f>Kategorie!F13</f>
        <v>0</v>
      </c>
      <c r="C67" s="29">
        <f>'Měsíční přehledy'!K14</f>
        <v>0</v>
      </c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>
        <f t="shared" si="9"/>
        <v>0</v>
      </c>
      <c r="P67" s="29">
        <f t="shared" si="8"/>
        <v>0</v>
      </c>
      <c r="Q67" s="30">
        <f t="shared" si="10"/>
        <v>0</v>
      </c>
    </row>
    <row r="68" spans="2:17" ht="18" customHeight="1" x14ac:dyDescent="0.3">
      <c r="B68" s="95">
        <f>Kategorie!F14</f>
        <v>0</v>
      </c>
      <c r="C68" s="29">
        <f>'Měsíční přehledy'!K15</f>
        <v>0</v>
      </c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>
        <f t="shared" si="9"/>
        <v>0</v>
      </c>
      <c r="P68" s="29">
        <f t="shared" si="8"/>
        <v>0</v>
      </c>
      <c r="Q68" s="30">
        <f t="shared" si="10"/>
        <v>0</v>
      </c>
    </row>
    <row r="69" spans="2:17" ht="18" customHeight="1" x14ac:dyDescent="0.3">
      <c r="B69" s="95">
        <f>Kategorie!F15</f>
        <v>0</v>
      </c>
      <c r="C69" s="29">
        <f>'Měsíční přehledy'!K16</f>
        <v>0</v>
      </c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>
        <f t="shared" si="9"/>
        <v>0</v>
      </c>
      <c r="P69" s="29">
        <f t="shared" si="8"/>
        <v>0</v>
      </c>
      <c r="Q69" s="30">
        <f t="shared" si="10"/>
        <v>0</v>
      </c>
    </row>
    <row r="70" spans="2:17" ht="18" customHeight="1" x14ac:dyDescent="0.3">
      <c r="B70" s="95">
        <f>Kategorie!F16</f>
        <v>0</v>
      </c>
      <c r="C70" s="29">
        <f>'Měsíční přehledy'!K17</f>
        <v>0</v>
      </c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>
        <f t="shared" si="9"/>
        <v>0</v>
      </c>
      <c r="P70" s="29">
        <f t="shared" si="8"/>
        <v>0</v>
      </c>
      <c r="Q70" s="30">
        <f t="shared" si="10"/>
        <v>0</v>
      </c>
    </row>
    <row r="71" spans="2:17" ht="18" customHeight="1" x14ac:dyDescent="0.3">
      <c r="B71" s="95">
        <f>Kategorie!F17</f>
        <v>0</v>
      </c>
      <c r="C71" s="29">
        <f>'Měsíční přehledy'!K18</f>
        <v>0</v>
      </c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>
        <f t="shared" si="9"/>
        <v>0</v>
      </c>
      <c r="P71" s="29">
        <f t="shared" si="8"/>
        <v>0</v>
      </c>
      <c r="Q71" s="30">
        <f t="shared" si="10"/>
        <v>0</v>
      </c>
    </row>
    <row r="72" spans="2:17" ht="18" customHeight="1" x14ac:dyDescent="0.3">
      <c r="B72" s="95">
        <f>Kategorie!F18</f>
        <v>0</v>
      </c>
      <c r="C72" s="29">
        <f>'Měsíční přehledy'!K19</f>
        <v>0</v>
      </c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>
        <f t="shared" si="9"/>
        <v>0</v>
      </c>
      <c r="P72" s="29">
        <f t="shared" si="8"/>
        <v>0</v>
      </c>
      <c r="Q72" s="30">
        <f t="shared" si="10"/>
        <v>0</v>
      </c>
    </row>
    <row r="73" spans="2:17" ht="18" customHeight="1" x14ac:dyDescent="0.3">
      <c r="B73" s="95" t="s">
        <v>26</v>
      </c>
      <c r="C73" s="29">
        <f>'Měsíční přehledy'!K20</f>
        <v>0</v>
      </c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>
        <f t="shared" si="9"/>
        <v>0</v>
      </c>
      <c r="P73" s="29">
        <f t="shared" si="8"/>
        <v>0</v>
      </c>
      <c r="Q73" s="30">
        <f t="shared" si="10"/>
        <v>0</v>
      </c>
    </row>
    <row r="74" spans="2:17" ht="18" customHeight="1" x14ac:dyDescent="0.3">
      <c r="B74" s="123" t="s">
        <v>22</v>
      </c>
      <c r="C74" s="125">
        <f>SUM(C63:C73)</f>
        <v>0</v>
      </c>
      <c r="D74" s="125">
        <f t="shared" ref="D74:P74" si="11">SUM(D63:D73)</f>
        <v>0</v>
      </c>
      <c r="E74" s="125">
        <f t="shared" si="11"/>
        <v>0</v>
      </c>
      <c r="F74" s="125">
        <f t="shared" si="11"/>
        <v>0</v>
      </c>
      <c r="G74" s="125">
        <f t="shared" si="11"/>
        <v>0</v>
      </c>
      <c r="H74" s="125">
        <f t="shared" si="11"/>
        <v>0</v>
      </c>
      <c r="I74" s="125">
        <f t="shared" si="11"/>
        <v>0</v>
      </c>
      <c r="J74" s="125">
        <f t="shared" si="11"/>
        <v>0</v>
      </c>
      <c r="K74" s="125">
        <f t="shared" si="11"/>
        <v>0</v>
      </c>
      <c r="L74" s="125">
        <f t="shared" si="11"/>
        <v>0</v>
      </c>
      <c r="M74" s="125">
        <f t="shared" si="11"/>
        <v>0</v>
      </c>
      <c r="N74" s="125">
        <f t="shared" si="11"/>
        <v>0</v>
      </c>
      <c r="O74" s="125">
        <f t="shared" si="11"/>
        <v>0</v>
      </c>
      <c r="P74" s="125">
        <f t="shared" si="11"/>
        <v>0</v>
      </c>
      <c r="Q74" s="150">
        <f t="shared" si="10"/>
        <v>0</v>
      </c>
    </row>
  </sheetData>
  <sheetProtection sheet="1" objects="1" scenarios="1"/>
  <mergeCells count="1">
    <mergeCell ref="A1:P1"/>
  </mergeCells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266AE-19AC-467D-B124-8AE5EE5EA579}">
  <sheetPr>
    <tabColor rgb="FFCFE2F3"/>
    <pageSetUpPr fitToPage="1"/>
  </sheetPr>
  <dimension ref="A1:S26"/>
  <sheetViews>
    <sheetView showGridLines="0" workbookViewId="0">
      <pane ySplit="4" topLeftCell="A5" activePane="bottomLeft" state="frozen"/>
      <selection pane="bottomLeft" sqref="A1:Q1"/>
    </sheetView>
  </sheetViews>
  <sheetFormatPr defaultRowHeight="18" customHeight="1" x14ac:dyDescent="0.3"/>
  <cols>
    <col min="1" max="1" width="3.6640625" style="28" customWidth="1"/>
    <col min="2" max="2" width="4" style="28" customWidth="1"/>
    <col min="3" max="3" width="18.88671875" style="76" customWidth="1"/>
    <col min="4" max="5" width="12.6640625" style="28" customWidth="1"/>
    <col min="6" max="6" width="12.6640625" style="78" customWidth="1"/>
    <col min="7" max="7" width="6.21875" style="28" customWidth="1"/>
    <col min="8" max="8" width="18.88671875" style="28" customWidth="1"/>
    <col min="9" max="11" width="12.6640625" style="28" customWidth="1"/>
    <col min="12" max="12" width="6" style="28" customWidth="1"/>
    <col min="13" max="13" width="14.5546875" style="28" customWidth="1"/>
    <col min="14" max="16" width="12.6640625" style="28" customWidth="1"/>
    <col min="17" max="17" width="3.6640625" style="28" customWidth="1"/>
    <col min="18" max="18" width="13.21875" style="28" customWidth="1"/>
    <col min="19" max="19" width="14.6640625" style="28" customWidth="1"/>
    <col min="20" max="16384" width="8.88671875" style="28"/>
  </cols>
  <sheetData>
    <row r="1" spans="1:17" ht="30" customHeight="1" thickTop="1" thickBot="1" x14ac:dyDescent="0.35">
      <c r="A1" s="151" t="s">
        <v>74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</row>
    <row r="2" spans="1:17" ht="15.6" customHeight="1" thickTop="1" x14ac:dyDescent="0.3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117" t="s">
        <v>37</v>
      </c>
    </row>
    <row r="3" spans="1:17" ht="15.6" customHeight="1" x14ac:dyDescent="0.3">
      <c r="A3" s="87"/>
      <c r="B3" s="97" t="s">
        <v>54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</row>
    <row r="4" spans="1:17" ht="15.6" customHeight="1" x14ac:dyDescent="0.3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</row>
    <row r="5" spans="1:17" ht="18" customHeight="1" x14ac:dyDescent="0.3">
      <c r="C5" s="83" t="s">
        <v>37</v>
      </c>
    </row>
    <row r="7" spans="1:17" ht="18" customHeight="1" x14ac:dyDescent="0.3">
      <c r="B7" s="31">
        <v>1</v>
      </c>
      <c r="C7" s="32" t="s">
        <v>62</v>
      </c>
      <c r="D7" s="33"/>
      <c r="E7" s="33"/>
      <c r="F7" s="34"/>
      <c r="G7" s="33"/>
      <c r="H7" s="33"/>
      <c r="I7" s="33"/>
      <c r="J7" s="33"/>
      <c r="K7" s="33"/>
      <c r="L7" s="33"/>
      <c r="M7" s="33"/>
      <c r="N7" s="33"/>
      <c r="O7" s="33"/>
      <c r="P7" s="33"/>
      <c r="Q7" s="35"/>
    </row>
    <row r="8" spans="1:17" s="36" customFormat="1" ht="18" customHeight="1" x14ac:dyDescent="0.3">
      <c r="B8" s="37"/>
      <c r="C8" s="38"/>
      <c r="D8" s="39"/>
      <c r="E8" s="39"/>
      <c r="F8" s="39"/>
      <c r="G8" s="39"/>
      <c r="H8" s="39"/>
      <c r="I8" s="39"/>
      <c r="J8" s="39"/>
      <c r="K8" s="39"/>
      <c r="L8" s="37"/>
      <c r="M8" s="37"/>
      <c r="N8" s="37"/>
      <c r="O8" s="37"/>
      <c r="P8" s="37"/>
      <c r="Q8" s="37"/>
    </row>
    <row r="9" spans="1:17" ht="18" customHeight="1" x14ac:dyDescent="0.3">
      <c r="B9" s="38"/>
      <c r="C9" s="40" t="s">
        <v>1</v>
      </c>
      <c r="D9" s="41" t="s">
        <v>18</v>
      </c>
      <c r="E9" s="41" t="s">
        <v>19</v>
      </c>
      <c r="F9" s="41" t="s">
        <v>22</v>
      </c>
      <c r="G9" s="42"/>
      <c r="H9" s="43" t="s">
        <v>2</v>
      </c>
      <c r="I9" s="44" t="s">
        <v>18</v>
      </c>
      <c r="J9" s="44" t="s">
        <v>19</v>
      </c>
      <c r="K9" s="44" t="s">
        <v>22</v>
      </c>
      <c r="L9" s="38"/>
      <c r="M9" s="45" t="s">
        <v>21</v>
      </c>
      <c r="N9" s="46" t="s">
        <v>1</v>
      </c>
      <c r="O9" s="46" t="s">
        <v>2</v>
      </c>
      <c r="P9" s="46" t="s">
        <v>22</v>
      </c>
      <c r="Q9" s="38"/>
    </row>
    <row r="10" spans="1:17" ht="18" customHeight="1" x14ac:dyDescent="0.3">
      <c r="B10" s="38"/>
      <c r="C10" s="47" t="str">
        <f>Kategorie!$C$9</f>
        <v>Tržba hotovost</v>
      </c>
      <c r="D10" s="48">
        <f>SUMIFS('Pro filtrování'!$E$7:$E$9020,'Pro filtrování'!$G$7:$G$9020,$C10,'Pro filtrování'!$C$7:$C$9020,"=hotovost",'Pro filtrování'!$A$7:$A$9020,$B$7)</f>
        <v>0</v>
      </c>
      <c r="E10" s="48">
        <f>SUMIFS('Pro filtrování'!$E$7:$E$9020,'Pro filtrování'!$G$7:$G$9020,$C10,'Pro filtrování'!$C$7:$C$9020,"=Banka",'Pro filtrování'!$A$7:$A$9020,$B$7)</f>
        <v>0</v>
      </c>
      <c r="F10" s="49">
        <f t="shared" ref="F10:F19" si="0">D10+E10</f>
        <v>0</v>
      </c>
      <c r="G10" s="50"/>
      <c r="H10" s="51" t="str">
        <f>Kategorie!$F$9</f>
        <v>Zboží</v>
      </c>
      <c r="I10" s="48">
        <f>SUMIFS('Pro filtrování'!$F$7:$F$9020,'Pro filtrování'!$H$7:$H$9020,$H10,'Pro filtrování'!$C$7:$C$9020,"=hotovost",'Pro filtrování'!$A$7:$A$9020,$B$7)</f>
        <v>0</v>
      </c>
      <c r="J10" s="48">
        <f>SUMIFS('Pro filtrování'!$F$7:$F$9020,'Pro filtrování'!$H$7:$H$9020,$H10,'Pro filtrování'!$C$7:$C$9020,"=Banka",'Pro filtrování'!$A$7:$A$9020,$B$7)</f>
        <v>0</v>
      </c>
      <c r="K10" s="52">
        <f t="shared" ref="K10:K20" si="1">I10+J10</f>
        <v>0</v>
      </c>
      <c r="L10" s="38"/>
      <c r="M10" s="53" t="s">
        <v>22</v>
      </c>
      <c r="N10" s="48">
        <f>F21</f>
        <v>0</v>
      </c>
      <c r="O10" s="48">
        <f>K21</f>
        <v>0</v>
      </c>
      <c r="P10" s="54">
        <f>N10-O10</f>
        <v>0</v>
      </c>
      <c r="Q10" s="38"/>
    </row>
    <row r="11" spans="1:17" ht="18" customHeight="1" x14ac:dyDescent="0.3">
      <c r="B11" s="38"/>
      <c r="C11" s="47" t="str">
        <f>Kategorie!$C$10</f>
        <v>Tržba karta</v>
      </c>
      <c r="D11" s="48">
        <f>SUMIFS('Pro filtrování'!$E$7:$E$9020,'Pro filtrování'!$G$7:$G$9020,$C11,'Pro filtrování'!$C$7:$C$9020,"=hotovost",'Pro filtrování'!$A$7:$A$9020,$B$7)</f>
        <v>0</v>
      </c>
      <c r="E11" s="48">
        <f>SUMIFS('Pro filtrování'!$E$7:$E$9020,'Pro filtrování'!$G$7:$G$9020,$C11,'Pro filtrování'!$C$7:$C$9020,"=Banka",'Pro filtrování'!$A$7:$A$9020,$B$7)</f>
        <v>0</v>
      </c>
      <c r="F11" s="49">
        <f t="shared" si="0"/>
        <v>0</v>
      </c>
      <c r="G11" s="50"/>
      <c r="H11" s="51" t="str">
        <f>Kategorie!$F$10</f>
        <v>Materiál</v>
      </c>
      <c r="I11" s="48">
        <f>SUMIFS('Pro filtrování'!$F$7:$F$9020,'Pro filtrování'!$H$7:$H$9020,$H11,'Pro filtrování'!$C$7:$C$9020,"=hotovost",'Pro filtrování'!$A$7:$A$9020,$B$7)</f>
        <v>0</v>
      </c>
      <c r="J11" s="48">
        <f>SUMIFS('Pro filtrování'!$F$7:$F$9020,'Pro filtrování'!$H$7:$H$9020,$H11,'Pro filtrování'!$C$7:$C$9020,"=Banka",'Pro filtrování'!$A$7:$A$9020,$B$7)</f>
        <v>0</v>
      </c>
      <c r="K11" s="52">
        <f t="shared" si="1"/>
        <v>0</v>
      </c>
      <c r="L11" s="38"/>
      <c r="Q11" s="38"/>
    </row>
    <row r="12" spans="1:17" ht="18" customHeight="1" x14ac:dyDescent="0.3">
      <c r="B12" s="38"/>
      <c r="C12" s="47">
        <f>Kategorie!$C$11</f>
        <v>0</v>
      </c>
      <c r="D12" s="48">
        <f>SUMIFS('Pro filtrování'!$E$7:$E$9020,'Pro filtrování'!$G$7:$G$9020,$C12,'Pro filtrování'!$C$7:$C$9020,"=hotovost",'Pro filtrování'!$A$7:$A$9020,$B$7)</f>
        <v>0</v>
      </c>
      <c r="E12" s="48">
        <f>SUMIFS('Pro filtrování'!$E$7:$E$9020,'Pro filtrování'!$G$7:$G$9020,$C12,'Pro filtrování'!$C$7:$C$9020,"=Banka",'Pro filtrování'!$A$7:$A$9020,$B$7)</f>
        <v>0</v>
      </c>
      <c r="F12" s="49">
        <f t="shared" si="0"/>
        <v>0</v>
      </c>
      <c r="G12" s="50"/>
      <c r="H12" s="51">
        <f>Kategorie!$F$11</f>
        <v>0</v>
      </c>
      <c r="I12" s="48">
        <f>SUMIFS('Pro filtrování'!$F$7:$F$9020,'Pro filtrování'!$H$7:$H$9020,$H12,'Pro filtrování'!$C$7:$C$9020,"=hotovost",'Pro filtrování'!$A$7:$A$9020,$B$7)</f>
        <v>0</v>
      </c>
      <c r="J12" s="48">
        <f>SUMIFS('Pro filtrování'!$F$7:$F$9020,'Pro filtrování'!$H$7:$H$9020,$H12,'Pro filtrování'!$C$7:$C$9020,"=Banka",'Pro filtrování'!$A$7:$A$9020,$B$7)</f>
        <v>0</v>
      </c>
      <c r="K12" s="52">
        <f t="shared" si="1"/>
        <v>0</v>
      </c>
      <c r="L12" s="38"/>
      <c r="M12" s="55" t="s">
        <v>20</v>
      </c>
      <c r="N12" s="56" t="s">
        <v>18</v>
      </c>
      <c r="O12" s="56" t="s">
        <v>19</v>
      </c>
      <c r="P12" s="56" t="s">
        <v>22</v>
      </c>
      <c r="Q12" s="38"/>
    </row>
    <row r="13" spans="1:17" ht="18" customHeight="1" x14ac:dyDescent="0.3">
      <c r="B13" s="38"/>
      <c r="C13" s="47">
        <f>Kategorie!$C$12</f>
        <v>0</v>
      </c>
      <c r="D13" s="48">
        <f>SUMIFS('Pro filtrování'!$E$7:$E$9020,'Pro filtrování'!$G$7:$G$9020,$C13,'Pro filtrování'!$C$7:$C$9020,"=hotovost",'Pro filtrování'!$A$7:$A$9020,$B$7)</f>
        <v>0</v>
      </c>
      <c r="E13" s="48">
        <f>SUMIFS('Pro filtrování'!$E$7:$E$9020,'Pro filtrování'!$G$7:$G$9020,$C13,'Pro filtrování'!$C$7:$C$9020,"=Banka",'Pro filtrování'!$A$7:$A$9020,$B$7)</f>
        <v>0</v>
      </c>
      <c r="F13" s="49">
        <f t="shared" si="0"/>
        <v>0</v>
      </c>
      <c r="G13" s="50"/>
      <c r="H13" s="51">
        <f>Kategorie!$F$12</f>
        <v>0</v>
      </c>
      <c r="I13" s="48">
        <f>SUMIFS('Pro filtrování'!$F$7:$F$9020,'Pro filtrování'!$H$7:$H$9020,$H13,'Pro filtrování'!$C$7:$C$9020,"=hotovost",'Pro filtrování'!$A$7:$A$9020,$B$7)</f>
        <v>0</v>
      </c>
      <c r="J13" s="48">
        <f>SUMIFS('Pro filtrování'!$F$7:$F$9020,'Pro filtrování'!$H$7:$H$9020,$H13,'Pro filtrování'!$C$7:$C$9020,"=Banka",'Pro filtrování'!$A$7:$A$9020,$B$7)</f>
        <v>0</v>
      </c>
      <c r="K13" s="52">
        <f t="shared" si="1"/>
        <v>0</v>
      </c>
      <c r="L13" s="38"/>
      <c r="M13" s="57" t="s">
        <v>34</v>
      </c>
      <c r="N13" s="58">
        <f>SUMIFS('Pro filtrování'!$E$7:$E$9020,'Pro filtrování'!$D$7:$D$9020,"Jiné",'Pro filtrování'!$C$7:$C$9020,"=hotovost",'Pro filtrování'!$A$7:$A$9020,$B$7)</f>
        <v>0</v>
      </c>
      <c r="O13" s="48">
        <f>SUMIFS('Pro filtrování'!$E$7:$E$9020,'Pro filtrování'!$D$7:$D$9020,"Jiné",'Pro filtrování'!$C$7:$C$9020,"=Banka",'Pro filtrování'!$A$7:$A$9020,$B$7)</f>
        <v>0</v>
      </c>
      <c r="P13" s="59">
        <f>N13+O13</f>
        <v>0</v>
      </c>
      <c r="Q13" s="38"/>
    </row>
    <row r="14" spans="1:17" ht="18" customHeight="1" x14ac:dyDescent="0.3">
      <c r="B14" s="38"/>
      <c r="C14" s="47">
        <f>Kategorie!$C$13</f>
        <v>0</v>
      </c>
      <c r="D14" s="48">
        <f>SUMIFS('Pro filtrování'!$E$7:$E$9020,'Pro filtrování'!$G$7:$G$9020,$C14,'Pro filtrování'!$C$7:$C$9020,"=hotovost",'Pro filtrování'!$A$7:$A$9020,$B$7)</f>
        <v>0</v>
      </c>
      <c r="E14" s="48">
        <f>SUMIFS('Pro filtrování'!$E$7:$E$9020,'Pro filtrování'!$G$7:$G$9020,$C14,'Pro filtrování'!$C$7:$C$9020,"=Banka",'Pro filtrování'!$A$7:$A$9020,$B$7)</f>
        <v>0</v>
      </c>
      <c r="F14" s="49">
        <f t="shared" si="0"/>
        <v>0</v>
      </c>
      <c r="G14" s="50"/>
      <c r="H14" s="51">
        <f>Kategorie!$F$13</f>
        <v>0</v>
      </c>
      <c r="I14" s="48">
        <f>SUMIFS('Pro filtrování'!$F$7:$F$9020,'Pro filtrování'!$H$7:$H$9020,$H14,'Pro filtrování'!$C$7:$C$9020,"=hotovost",'Pro filtrování'!$A$7:$A$9020,$B$7)</f>
        <v>0</v>
      </c>
      <c r="J14" s="48">
        <f>SUMIFS('Pro filtrování'!$F$7:$F$9020,'Pro filtrování'!$H$7:$H$9020,$H14,'Pro filtrování'!$C$7:$C$9020,"=Banka",'Pro filtrování'!$A$7:$A$9020,$B$7)</f>
        <v>0</v>
      </c>
      <c r="K14" s="52">
        <f t="shared" si="1"/>
        <v>0</v>
      </c>
      <c r="L14" s="38"/>
      <c r="M14" s="57" t="s">
        <v>35</v>
      </c>
      <c r="N14" s="58">
        <f>SUMIFS('Pro filtrování'!$F$7:$F$9020,'Pro filtrování'!$D$7:$D$9020,"Jiné",'Pro filtrování'!$C$7:$C$9020,"=Hotovost",'Pro filtrování'!$A$7:$A$9020,$B$7)</f>
        <v>0</v>
      </c>
      <c r="O14" s="48">
        <f>SUMIFS('Pro filtrování'!$F$7:$F$9020,'Pro filtrování'!$D$7:$D$9020,"Jiné",'Pro filtrování'!$C$7:$C$9020,"=Banka",'Pro filtrování'!$A$7:$A$9020,$B$7)</f>
        <v>0</v>
      </c>
      <c r="P14" s="59">
        <f>N14+O14</f>
        <v>0</v>
      </c>
      <c r="Q14" s="38"/>
    </row>
    <row r="15" spans="1:17" ht="18" customHeight="1" x14ac:dyDescent="0.3">
      <c r="B15" s="38"/>
      <c r="C15" s="47">
        <f>Kategorie!$C$14</f>
        <v>0</v>
      </c>
      <c r="D15" s="48">
        <f>SUMIFS('Pro filtrování'!$E$7:$E$9020,'Pro filtrování'!$G$7:$G$9020,$C15,'Pro filtrování'!$C$7:$C$9020,"=hotovost",'Pro filtrování'!$A$7:$A$9020,$B$7)</f>
        <v>0</v>
      </c>
      <c r="E15" s="48">
        <f>SUMIFS('Pro filtrování'!$E$7:$E$9020,'Pro filtrování'!$G$7:$G$9020,$C15,'Pro filtrování'!$C$7:$C$9020,"=Banka",'Pro filtrování'!$A$7:$A$9020,$B$7)</f>
        <v>0</v>
      </c>
      <c r="F15" s="49">
        <f t="shared" si="0"/>
        <v>0</v>
      </c>
      <c r="G15" s="50"/>
      <c r="H15" s="51">
        <f>Kategorie!$F$14</f>
        <v>0</v>
      </c>
      <c r="I15" s="48">
        <f>SUMIFS('Pro filtrování'!$F$7:$F$9020,'Pro filtrování'!$H$7:$H$9020,$H15,'Pro filtrování'!$C$7:$C$9020,"=hotovost",'Pro filtrování'!$A$7:$A$9020,$B$7)</f>
        <v>0</v>
      </c>
      <c r="J15" s="48">
        <f>SUMIFS('Pro filtrování'!$F$7:$F$9020,'Pro filtrování'!$H$7:$H$9020,$H15,'Pro filtrování'!$C$7:$C$9020,"=Banka",'Pro filtrování'!$A$7:$A$9020,$B$7)</f>
        <v>0</v>
      </c>
      <c r="K15" s="52">
        <f t="shared" si="1"/>
        <v>0</v>
      </c>
      <c r="L15" s="38"/>
      <c r="M15" s="60" t="s">
        <v>32</v>
      </c>
      <c r="N15" s="61">
        <f>N13-N14</f>
        <v>0</v>
      </c>
      <c r="O15" s="61">
        <f>O13-O14</f>
        <v>0</v>
      </c>
      <c r="P15" s="61">
        <f>N15+O15</f>
        <v>0</v>
      </c>
      <c r="Q15" s="38"/>
    </row>
    <row r="16" spans="1:17" ht="18" customHeight="1" x14ac:dyDescent="0.3">
      <c r="B16" s="38"/>
      <c r="C16" s="47">
        <f>Kategorie!$C$15</f>
        <v>0</v>
      </c>
      <c r="D16" s="48">
        <f>SUMIFS('Pro filtrování'!$E$7:$E$9020,'Pro filtrování'!$G$7:$G$9020,$C16,'Pro filtrování'!$C$7:$C$9020,"=hotovost",'Pro filtrování'!$A$7:$A$9020,$B$7)</f>
        <v>0</v>
      </c>
      <c r="E16" s="48">
        <f>SUMIFS('Pro filtrování'!$E$7:$E$9020,'Pro filtrování'!$G$7:$G$9020,$C16,'Pro filtrování'!$C$7:$C$9020,"=Banka",'Pro filtrování'!$A$7:$A$9020,$B$7)</f>
        <v>0</v>
      </c>
      <c r="F16" s="49">
        <f t="shared" si="0"/>
        <v>0</v>
      </c>
      <c r="G16" s="50"/>
      <c r="H16" s="51">
        <f>Kategorie!$F$15</f>
        <v>0</v>
      </c>
      <c r="I16" s="48">
        <f>SUMIFS('Pro filtrování'!$F$7:$F$9020,'Pro filtrování'!$H$7:$H$9020,$H16,'Pro filtrování'!$C$7:$C$9020,"=hotovost",'Pro filtrování'!$A$7:$A$9020,$B$7)</f>
        <v>0</v>
      </c>
      <c r="J16" s="48">
        <f>SUMIFS('Pro filtrování'!$F$7:$F$9020,'Pro filtrování'!$H$7:$H$9020,$H16,'Pro filtrování'!$C$7:$C$9020,"=Banka",'Pro filtrování'!$A$7:$A$9020,$B$7)</f>
        <v>0</v>
      </c>
      <c r="K16" s="52">
        <f t="shared" si="1"/>
        <v>0</v>
      </c>
      <c r="L16" s="38"/>
      <c r="N16" s="62"/>
      <c r="O16" s="62"/>
      <c r="P16" s="62"/>
      <c r="Q16" s="38"/>
    </row>
    <row r="17" spans="2:19" ht="18" customHeight="1" x14ac:dyDescent="0.3">
      <c r="B17" s="38"/>
      <c r="C17" s="47">
        <f>Kategorie!$C$16</f>
        <v>0</v>
      </c>
      <c r="D17" s="48">
        <f>SUMIFS('Pro filtrování'!$E$7:$E$9020,'Pro filtrování'!$G$7:$G$9020,$C17,'Pro filtrování'!$C$7:$C$9020,"=hotovost",'Pro filtrování'!$A$7:$A$9020,$B$7)</f>
        <v>0</v>
      </c>
      <c r="E17" s="48">
        <f>SUMIFS('Pro filtrování'!$E$7:$E$9020,'Pro filtrování'!$G$7:$G$9020,$C17,'Pro filtrování'!$C$7:$C$9020,"=Banka",'Pro filtrování'!$A$7:$A$9020,$B$7)</f>
        <v>0</v>
      </c>
      <c r="F17" s="49">
        <f t="shared" si="0"/>
        <v>0</v>
      </c>
      <c r="G17" s="50"/>
      <c r="H17" s="51">
        <f>Kategorie!$F$16</f>
        <v>0</v>
      </c>
      <c r="I17" s="48">
        <f>SUMIFS('Pro filtrování'!$F$7:$F$9020,'Pro filtrování'!$H$7:$H$9020,$H17,'Pro filtrování'!$C$7:$C$9020,"=hotovost",'Pro filtrování'!$A$7:$A$9020,$B$7)</f>
        <v>0</v>
      </c>
      <c r="J17" s="48">
        <f>SUMIFS('Pro filtrování'!$F$7:$F$9020,'Pro filtrování'!$H$7:$H$9020,$H17,'Pro filtrování'!$C$7:$C$9020,"=Banka",'Pro filtrování'!$A$7:$A$9020,$B$7)</f>
        <v>0</v>
      </c>
      <c r="K17" s="52">
        <f t="shared" si="1"/>
        <v>0</v>
      </c>
      <c r="L17" s="38"/>
      <c r="M17" s="63" t="s">
        <v>33</v>
      </c>
      <c r="N17" s="64" t="s">
        <v>18</v>
      </c>
      <c r="O17" s="64" t="s">
        <v>19</v>
      </c>
      <c r="P17" s="64" t="s">
        <v>22</v>
      </c>
      <c r="Q17" s="38"/>
    </row>
    <row r="18" spans="2:19" ht="18" customHeight="1" x14ac:dyDescent="0.3">
      <c r="B18" s="38"/>
      <c r="C18" s="47">
        <f>Kategorie!$C$17</f>
        <v>0</v>
      </c>
      <c r="D18" s="48">
        <f>SUMIFS('Pro filtrování'!$E$7:$E$9020,'Pro filtrování'!$G$7:$G$9020,$C18,'Pro filtrování'!$C$7:$C$9020,"=hotovost",'Pro filtrování'!$A$7:$A$9020,$B$7)</f>
        <v>0</v>
      </c>
      <c r="E18" s="48">
        <f>SUMIFS('Pro filtrování'!$E$7:$E$9020,'Pro filtrování'!$G$7:$G$9020,$C18,'Pro filtrování'!$C$7:$C$9020,"=Banka",'Pro filtrování'!$A$7:$A$9020,$B$7)</f>
        <v>0</v>
      </c>
      <c r="F18" s="49">
        <f t="shared" si="0"/>
        <v>0</v>
      </c>
      <c r="G18" s="50"/>
      <c r="H18" s="51">
        <f>Kategorie!$F$17</f>
        <v>0</v>
      </c>
      <c r="I18" s="48">
        <f>SUMIFS('Pro filtrování'!$F$7:$F$9020,'Pro filtrování'!$H$7:$H$9020,$H18,'Pro filtrování'!$C$7:$C$9020,"=hotovost",'Pro filtrování'!$A$7:$A$9020,$B$7)</f>
        <v>0</v>
      </c>
      <c r="J18" s="48">
        <f>SUMIFS('Pro filtrování'!$F$7:$F$9020,'Pro filtrování'!$H$7:$H$9020,$H18,'Pro filtrování'!$C$7:$C$9020,"=Banka",'Pro filtrování'!$A$7:$A$9020,$B$7)</f>
        <v>0</v>
      </c>
      <c r="K18" s="52">
        <f t="shared" si="1"/>
        <v>0</v>
      </c>
      <c r="L18" s="38"/>
      <c r="M18" s="65" t="s">
        <v>1</v>
      </c>
      <c r="N18" s="58">
        <f>D21</f>
        <v>0</v>
      </c>
      <c r="O18" s="48">
        <f>E21</f>
        <v>0</v>
      </c>
      <c r="P18" s="59">
        <f>N18+O18</f>
        <v>0</v>
      </c>
      <c r="Q18" s="38"/>
      <c r="S18" s="28" t="s">
        <v>6</v>
      </c>
    </row>
    <row r="19" spans="2:19" ht="18" customHeight="1" x14ac:dyDescent="0.3">
      <c r="B19" s="38"/>
      <c r="C19" s="47">
        <f>Kategorie!$C$18</f>
        <v>0</v>
      </c>
      <c r="D19" s="48">
        <f>SUMIFS('Pro filtrování'!$E$7:$E$9020,'Pro filtrování'!$G$7:$G$9020,$C19,'Pro filtrování'!$C$7:$C$9020,"=hotovost",'Pro filtrování'!$A$7:$A$9020,$B$7)</f>
        <v>0</v>
      </c>
      <c r="E19" s="48">
        <f>SUMIFS('Pro filtrování'!$E$7:$E$9020,'Pro filtrování'!$G$7:$G$9020,$C19,'Pro filtrování'!$C$7:$C$9020,"=Banka",'Pro filtrování'!$A$7:$A$9020,$B$7)</f>
        <v>0</v>
      </c>
      <c r="F19" s="49">
        <f t="shared" si="0"/>
        <v>0</v>
      </c>
      <c r="G19" s="50"/>
      <c r="H19" s="51">
        <f>Kategorie!$F$18</f>
        <v>0</v>
      </c>
      <c r="I19" s="48">
        <f>SUMIFS('Pro filtrování'!$F$7:$F$9020,'Pro filtrování'!$H$7:$H$9020,$H19,'Pro filtrování'!$C$7:$C$9020,"=hotovost",'Pro filtrování'!$A$7:$A$9020,$B$7)</f>
        <v>0</v>
      </c>
      <c r="J19" s="48">
        <f>SUMIFS('Pro filtrování'!$F$7:$F$9020,'Pro filtrování'!$H$7:$H$9020,$H19,'Pro filtrování'!$C$7:$C$9020,"=Banka",'Pro filtrování'!$A$7:$A$9020,$B$7)</f>
        <v>0</v>
      </c>
      <c r="K19" s="52">
        <f t="shared" si="1"/>
        <v>0</v>
      </c>
      <c r="L19" s="38"/>
      <c r="M19" s="66" t="s">
        <v>2</v>
      </c>
      <c r="N19" s="58">
        <f>-I21</f>
        <v>0</v>
      </c>
      <c r="O19" s="48">
        <f>-J21</f>
        <v>0</v>
      </c>
      <c r="P19" s="59">
        <f t="shared" ref="P19:P20" si="2">N19+O19</f>
        <v>0</v>
      </c>
      <c r="Q19" s="38"/>
    </row>
    <row r="20" spans="2:19" ht="18" customHeight="1" x14ac:dyDescent="0.3">
      <c r="B20" s="38"/>
      <c r="C20" s="47" t="s">
        <v>26</v>
      </c>
      <c r="D20" s="48">
        <f>SUMIFS('Pro filtrování'!$E$7:$E$9020,'Pro filtrování'!$G$7:$G$9020,$C20,'Pro filtrování'!$C$7:$C$9020,"=hotovost",'Pro filtrování'!$A$7:$A$9020,$B$7)</f>
        <v>0</v>
      </c>
      <c r="E20" s="48">
        <f>SUMIFS('Pro filtrování'!$E$7:$E$9020,'Pro filtrování'!$G$7:$G$9020,$C20,'Pro filtrování'!$C$7:$C$9020,"=Banka",'Pro filtrování'!$A$7:$A$9020,$B$7)</f>
        <v>0</v>
      </c>
      <c r="F20" s="49">
        <f t="shared" ref="F20" si="3">D20+E20</f>
        <v>0</v>
      </c>
      <c r="G20" s="50"/>
      <c r="H20" s="51" t="s">
        <v>26</v>
      </c>
      <c r="I20" s="48">
        <f>SUMIFS('Pro filtrování'!$F$7:$F$9020,'Pro filtrování'!$H$7:$H$9020,$H20,'Pro filtrování'!$C$7:$C$9020,"=hotovost",'Pro filtrování'!$A$7:$A$9020,$B$7)</f>
        <v>0</v>
      </c>
      <c r="J20" s="48">
        <f>SUMIFS('Pro filtrování'!$F$7:$F$9020,'Pro filtrování'!$H$7:$H$9020,$H20,'Pro filtrování'!$C$7:$C$9020,"=Banka",'Pro filtrování'!$A$7:$A$9020,$B$7)</f>
        <v>0</v>
      </c>
      <c r="K20" s="52">
        <f t="shared" si="1"/>
        <v>0</v>
      </c>
      <c r="L20" s="50">
        <f>SUMIFS(F21:F26,H21:H26,#REF!,D21:D26,"=hotovost")</f>
        <v>0</v>
      </c>
      <c r="M20" s="67" t="s">
        <v>20</v>
      </c>
      <c r="N20" s="58">
        <f>N15</f>
        <v>0</v>
      </c>
      <c r="O20" s="48">
        <f>O15</f>
        <v>0</v>
      </c>
      <c r="P20" s="59">
        <f t="shared" si="2"/>
        <v>0</v>
      </c>
      <c r="Q20" s="50">
        <f>SUMIFS(G21:G26,I21:I26,#REF!,D21:D26,"=hotovost")</f>
        <v>0</v>
      </c>
      <c r="R20" s="62">
        <f>SUMIFS(G21:G26,I21:I26,#REF!,D21:D26,"=banka")</f>
        <v>0</v>
      </c>
    </row>
    <row r="21" spans="2:19" ht="18" customHeight="1" x14ac:dyDescent="0.3">
      <c r="B21" s="38"/>
      <c r="C21" s="68" t="s">
        <v>22</v>
      </c>
      <c r="D21" s="69">
        <f>SUM(D10:D20)</f>
        <v>0</v>
      </c>
      <c r="E21" s="69">
        <f t="shared" ref="E21:F21" si="4">SUM(E10:E20)</f>
        <v>0</v>
      </c>
      <c r="F21" s="69">
        <f t="shared" si="4"/>
        <v>0</v>
      </c>
      <c r="G21" s="50"/>
      <c r="H21" s="70" t="s">
        <v>22</v>
      </c>
      <c r="I21" s="71">
        <f>SUM(I10:I20)</f>
        <v>0</v>
      </c>
      <c r="J21" s="71">
        <f t="shared" ref="J21" si="5">SUM(J10:J20)</f>
        <v>0</v>
      </c>
      <c r="K21" s="71">
        <f t="shared" ref="K21" si="6">SUM(K10:K20)</f>
        <v>0</v>
      </c>
      <c r="L21" s="50">
        <f>SUMIFS(F21:F26,H21:H26,K21,D21:D26,"=hotovost")</f>
        <v>0</v>
      </c>
      <c r="M21" s="72" t="s">
        <v>32</v>
      </c>
      <c r="N21" s="73">
        <f>N18+N19+N20</f>
        <v>0</v>
      </c>
      <c r="O21" s="73">
        <f t="shared" ref="O21:P21" si="7">O18+O19+O20</f>
        <v>0</v>
      </c>
      <c r="P21" s="73">
        <f t="shared" si="7"/>
        <v>0</v>
      </c>
      <c r="Q21" s="50">
        <f>SUMIFS(G21:G26,I21:I26,#REF!,D21:D26,"=hotovost")</f>
        <v>0</v>
      </c>
      <c r="R21" s="62">
        <f>SUMIFS(G21:G26,I21:I26,#REF!,D21:D26,"=banka")</f>
        <v>0</v>
      </c>
    </row>
    <row r="22" spans="2:19" ht="18" customHeight="1" x14ac:dyDescent="0.3">
      <c r="B22" s="38"/>
      <c r="C22" s="74"/>
      <c r="D22" s="38"/>
      <c r="E22" s="38"/>
      <c r="F22" s="50"/>
      <c r="G22" s="50"/>
      <c r="H22" s="75"/>
      <c r="I22" s="75"/>
      <c r="J22" s="38"/>
      <c r="K22" s="75"/>
      <c r="L22" s="50">
        <f>SUMIFS(F22:F26,H22:H26,K22,D22:D26,"=hotovost")</f>
        <v>0</v>
      </c>
      <c r="M22" s="50"/>
      <c r="N22" s="50"/>
      <c r="O22" s="50"/>
      <c r="P22" s="75"/>
      <c r="Q22" s="50">
        <f>SUMIFS(G22:G26,I22:I26,P22,D22:D26,"=hotovost")</f>
        <v>0</v>
      </c>
      <c r="R22" s="62">
        <f>SUMIFS(G22:G26,I22:I26,P22,D22:D26,"=banka")</f>
        <v>0</v>
      </c>
    </row>
    <row r="23" spans="2:19" ht="18" customHeight="1" x14ac:dyDescent="0.3">
      <c r="F23" s="62" t="s">
        <v>6</v>
      </c>
      <c r="G23" s="62"/>
      <c r="H23" s="77"/>
      <c r="I23" s="77"/>
      <c r="K23" s="77"/>
      <c r="L23" s="77"/>
      <c r="M23" s="62"/>
      <c r="N23" s="62"/>
      <c r="O23" s="62"/>
      <c r="P23" s="77"/>
      <c r="Q23" s="62"/>
    </row>
    <row r="24" spans="2:19" ht="18" customHeight="1" x14ac:dyDescent="0.3">
      <c r="F24" s="62" t="s">
        <v>6</v>
      </c>
      <c r="G24" s="62"/>
      <c r="H24" s="77"/>
      <c r="I24" s="77"/>
      <c r="K24" s="77" t="s">
        <v>6</v>
      </c>
      <c r="L24" s="77"/>
      <c r="M24" s="62" t="s">
        <v>6</v>
      </c>
      <c r="N24" s="62"/>
      <c r="O24" s="62"/>
      <c r="P24" s="77"/>
      <c r="Q24" s="62"/>
    </row>
    <row r="25" spans="2:19" ht="18" customHeight="1" x14ac:dyDescent="0.3">
      <c r="F25" s="62"/>
      <c r="G25" s="62"/>
      <c r="H25" s="77"/>
      <c r="I25" s="77"/>
      <c r="K25" s="77"/>
      <c r="L25" s="77"/>
      <c r="M25" s="62"/>
      <c r="N25" s="62"/>
      <c r="O25" s="62"/>
      <c r="P25" s="77"/>
      <c r="Q25" s="62"/>
    </row>
    <row r="26" spans="2:19" ht="18" customHeight="1" x14ac:dyDescent="0.3">
      <c r="F26" s="62"/>
      <c r="G26" s="62"/>
      <c r="H26" s="77"/>
      <c r="I26" s="77"/>
      <c r="K26" s="77"/>
      <c r="L26" s="77"/>
      <c r="M26" s="62"/>
      <c r="N26" s="62"/>
      <c r="O26" s="62"/>
      <c r="P26" s="77"/>
      <c r="Q26" s="62"/>
    </row>
  </sheetData>
  <sheetProtection sheet="1" objects="1" scenarios="1"/>
  <mergeCells count="1">
    <mergeCell ref="A1:Q1"/>
  </mergeCells>
  <pageMargins left="0.7" right="0.7" top="0.78740157499999996" bottom="0.78740157499999996" header="0.3" footer="0.3"/>
  <pageSetup paperSize="9" scale="6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C92A4-0278-41CF-8967-E47F856C2FC9}">
  <sheetPr>
    <tabColor rgb="FFCFE2F3"/>
    <pageSetUpPr fitToPage="1"/>
  </sheetPr>
  <dimension ref="A1:J20"/>
  <sheetViews>
    <sheetView showGridLines="0" workbookViewId="0">
      <pane ySplit="6" topLeftCell="A7" activePane="bottomLeft" state="frozen"/>
      <selection pane="bottomLeft" activeCell="F22" sqref="F22"/>
    </sheetView>
  </sheetViews>
  <sheetFormatPr defaultRowHeight="15.6" customHeight="1" x14ac:dyDescent="0.25"/>
  <cols>
    <col min="1" max="1" width="8.33203125" style="17" customWidth="1"/>
    <col min="2" max="2" width="10.88671875" style="18" customWidth="1"/>
    <col min="3" max="3" width="13.77734375" style="19" customWidth="1"/>
    <col min="4" max="4" width="8.109375" style="19" customWidth="1"/>
    <col min="5" max="6" width="13.77734375" style="27" customWidth="1"/>
    <col min="7" max="8" width="18.88671875" style="19" customWidth="1"/>
    <col min="9" max="9" width="16" style="19" customWidth="1"/>
    <col min="10" max="10" width="30.33203125" style="16" customWidth="1"/>
    <col min="11" max="16384" width="8.88671875" style="16"/>
  </cols>
  <sheetData>
    <row r="1" spans="1:10" ht="30" customHeight="1" thickTop="1" thickBot="1" x14ac:dyDescent="0.3">
      <c r="A1" s="151" t="s">
        <v>74</v>
      </c>
      <c r="B1" s="152"/>
      <c r="C1" s="152"/>
      <c r="D1" s="152"/>
      <c r="E1" s="152"/>
      <c r="F1" s="152"/>
      <c r="G1" s="152"/>
      <c r="H1" s="152"/>
      <c r="I1" s="152"/>
      <c r="J1" s="158"/>
    </row>
    <row r="2" spans="1:10" ht="15.6" customHeight="1" thickTop="1" x14ac:dyDescent="0.3">
      <c r="A2" s="111"/>
      <c r="B2" s="111"/>
      <c r="C2" s="111"/>
      <c r="D2" s="111"/>
      <c r="E2" s="115" t="s">
        <v>1</v>
      </c>
      <c r="F2" s="115" t="s">
        <v>2</v>
      </c>
      <c r="G2" s="112"/>
      <c r="H2" s="157" t="s">
        <v>57</v>
      </c>
      <c r="I2" s="157"/>
      <c r="J2" s="157"/>
    </row>
    <row r="3" spans="1:10" ht="15.6" customHeight="1" x14ac:dyDescent="0.3">
      <c r="A3" s="114" t="s">
        <v>58</v>
      </c>
      <c r="B3" s="98"/>
      <c r="C3" s="111"/>
      <c r="D3" s="111"/>
      <c r="E3" s="113">
        <f>SUBTOTAL(9,E7:E25)</f>
        <v>0</v>
      </c>
      <c r="F3" s="113">
        <f>SUBTOTAL(9,F7:F25)</f>
        <v>0</v>
      </c>
      <c r="G3" s="112"/>
      <c r="H3" s="157"/>
      <c r="I3" s="157"/>
      <c r="J3" s="157"/>
    </row>
    <row r="4" spans="1:10" ht="15.6" customHeight="1" x14ac:dyDescent="0.3">
      <c r="A4" s="111"/>
      <c r="B4" s="111"/>
      <c r="C4" s="111"/>
      <c r="D4" s="111"/>
      <c r="E4" s="111"/>
      <c r="F4" s="111"/>
      <c r="G4" s="112"/>
      <c r="H4" s="157"/>
      <c r="I4" s="157"/>
      <c r="J4" s="157"/>
    </row>
    <row r="5" spans="1:10" ht="15.6" customHeight="1" x14ac:dyDescent="0.25">
      <c r="A5" s="83" t="s">
        <v>37</v>
      </c>
      <c r="B5" s="17"/>
      <c r="C5" s="17"/>
      <c r="D5" s="17"/>
      <c r="E5" s="17"/>
    </row>
    <row r="6" spans="1:10" s="82" customFormat="1" ht="15.6" customHeight="1" x14ac:dyDescent="0.25">
      <c r="A6" s="79" t="s">
        <v>15</v>
      </c>
      <c r="B6" s="79" t="s">
        <v>3</v>
      </c>
      <c r="C6" s="80" t="s">
        <v>56</v>
      </c>
      <c r="D6" s="80" t="s">
        <v>55</v>
      </c>
      <c r="E6" s="81" t="s">
        <v>0</v>
      </c>
      <c r="F6" s="81" t="s">
        <v>4</v>
      </c>
      <c r="G6" s="81" t="s">
        <v>12</v>
      </c>
      <c r="H6" s="81" t="s">
        <v>11</v>
      </c>
      <c r="I6" s="81" t="s">
        <v>27</v>
      </c>
      <c r="J6" s="80" t="s">
        <v>5</v>
      </c>
    </row>
    <row r="7" spans="1:10" ht="15.6" customHeight="1" x14ac:dyDescent="0.25">
      <c r="A7" s="20">
        <f>IF(B7&lt;&gt;"",MONTH(B7),1)</f>
        <v>1</v>
      </c>
      <c r="B7" s="21" t="str">
        <f>IF(Pohyby!A8&lt;&gt;"",Pohyby!A8,"")</f>
        <v/>
      </c>
      <c r="C7" s="22" t="str">
        <f>IF(Pohyby!B8&lt;&gt;"",Pohyby!B8,"")</f>
        <v/>
      </c>
      <c r="D7" s="23" t="str">
        <f>IF(Pohyby!C8&lt;&gt;"",Pohyby!C8,"")</f>
        <v/>
      </c>
      <c r="E7" s="24">
        <f>Pohyby!D8</f>
        <v>0</v>
      </c>
      <c r="F7" s="24">
        <f>Pohyby!E8</f>
        <v>0</v>
      </c>
      <c r="G7" s="23" t="str">
        <f>IF(OR(D7="jiné",D7="výdaj",),"Není příjem",IF(Pohyby!D8&gt;0,IF(Pohyby!F8="","Bez kategorie",Pohyby!F8),""))</f>
        <v/>
      </c>
      <c r="H7" s="23" t="str">
        <f>IF(OR(D7="jiné",D7="příjem",),"Není výdaj",IF(Pohyby!E8&gt;0,IF(Pohyby!G8="","Bez kategorie",Pohyby!G8),""))</f>
        <v/>
      </c>
      <c r="I7" s="25">
        <f>Pohyby!H8</f>
        <v>0</v>
      </c>
      <c r="J7" s="26">
        <f>Pohyby!I8</f>
        <v>0</v>
      </c>
    </row>
    <row r="8" spans="1:10" ht="15.6" customHeight="1" x14ac:dyDescent="0.25">
      <c r="A8" s="20" t="str">
        <f t="shared" ref="A8:A20" si="0">IF(B8&lt;&gt;"",MONTH(B8),"")</f>
        <v/>
      </c>
      <c r="B8" s="21" t="str">
        <f>IF(Pohyby!A9&lt;&gt;"",Pohyby!A9,"")</f>
        <v/>
      </c>
      <c r="C8" s="22" t="str">
        <f>IF(Pohyby!B9&lt;&gt;"",Pohyby!B9,"")</f>
        <v/>
      </c>
      <c r="D8" s="23" t="str">
        <f>IF(Pohyby!C9&lt;&gt;"",Pohyby!C9,"")</f>
        <v/>
      </c>
      <c r="E8" s="24">
        <f>Pohyby!D9</f>
        <v>0</v>
      </c>
      <c r="F8" s="24">
        <f>Pohyby!E9</f>
        <v>0</v>
      </c>
      <c r="G8" s="23" t="str">
        <f>IF(OR(D8="jiné",D8="výdaj",),"Není příjem",IF(Pohyby!D9&gt;0,IF(Pohyby!F9="","Bez kategorie",Pohyby!F9),""))</f>
        <v/>
      </c>
      <c r="H8" s="23" t="str">
        <f>IF(OR(D8="jiné",D8="příjem",),"Není výdaj",IF(Pohyby!E9&gt;0,IF(Pohyby!G9="","Bez kategorie",Pohyby!G9),""))</f>
        <v/>
      </c>
      <c r="I8" s="25">
        <f>Pohyby!H9</f>
        <v>0</v>
      </c>
      <c r="J8" s="26">
        <f>Pohyby!I9</f>
        <v>0</v>
      </c>
    </row>
    <row r="9" spans="1:10" ht="15.6" customHeight="1" x14ac:dyDescent="0.25">
      <c r="A9" s="20" t="str">
        <f t="shared" si="0"/>
        <v/>
      </c>
      <c r="B9" s="21" t="str">
        <f>IF(Pohyby!A10&lt;&gt;"",Pohyby!A10,"")</f>
        <v/>
      </c>
      <c r="C9" s="22" t="str">
        <f>IF(Pohyby!B10&lt;&gt;"",Pohyby!B10,"")</f>
        <v/>
      </c>
      <c r="D9" s="23" t="str">
        <f>IF(Pohyby!C10&lt;&gt;"",Pohyby!C10,"")</f>
        <v/>
      </c>
      <c r="E9" s="24">
        <f>Pohyby!D10</f>
        <v>0</v>
      </c>
      <c r="F9" s="24">
        <f>Pohyby!E10</f>
        <v>0</v>
      </c>
      <c r="G9" s="23" t="str">
        <f>IF(OR(D9="jiné",D9="výdaj",),"Není příjem",IF(Pohyby!D10&gt;0,IF(Pohyby!F10="","Bez kategorie",Pohyby!F10),""))</f>
        <v/>
      </c>
      <c r="H9" s="23" t="str">
        <f>IF(OR(D9="jiné",D9="příjem",),"Není výdaj",IF(Pohyby!E10&gt;0,IF(Pohyby!G10="","Bez kategorie",Pohyby!G10),""))</f>
        <v/>
      </c>
      <c r="I9" s="25">
        <f>Pohyby!H10</f>
        <v>0</v>
      </c>
      <c r="J9" s="26">
        <f>Pohyby!I10</f>
        <v>0</v>
      </c>
    </row>
    <row r="10" spans="1:10" ht="15.6" customHeight="1" x14ac:dyDescent="0.25">
      <c r="A10" s="20" t="str">
        <f t="shared" si="0"/>
        <v/>
      </c>
      <c r="B10" s="21" t="str">
        <f>IF(Pohyby!A11&lt;&gt;"",Pohyby!A11,"")</f>
        <v/>
      </c>
      <c r="C10" s="22" t="str">
        <f>IF(Pohyby!B11&lt;&gt;"",Pohyby!B11,"")</f>
        <v/>
      </c>
      <c r="D10" s="23" t="str">
        <f>IF(Pohyby!C11&lt;&gt;"",Pohyby!C11,"")</f>
        <v/>
      </c>
      <c r="E10" s="24">
        <f>Pohyby!D11</f>
        <v>0</v>
      </c>
      <c r="F10" s="24">
        <f>Pohyby!E11</f>
        <v>0</v>
      </c>
      <c r="G10" s="23" t="str">
        <f>IF(OR(D10="jiné",D10="výdaj",),"Není příjem",IF(Pohyby!D11&gt;0,IF(Pohyby!F11="","Bez kategorie",Pohyby!F11),""))</f>
        <v/>
      </c>
      <c r="H10" s="23" t="str">
        <f>IF(OR(D10="jiné",D10="příjem",),"Není výdaj",IF(Pohyby!E11&gt;0,IF(Pohyby!G11="","Bez kategorie",Pohyby!G11),""))</f>
        <v/>
      </c>
      <c r="I10" s="25">
        <f>Pohyby!H11</f>
        <v>0</v>
      </c>
      <c r="J10" s="26">
        <f>Pohyby!I11</f>
        <v>0</v>
      </c>
    </row>
    <row r="11" spans="1:10" ht="15.6" customHeight="1" x14ac:dyDescent="0.25">
      <c r="A11" s="20" t="str">
        <f t="shared" si="0"/>
        <v/>
      </c>
      <c r="B11" s="21" t="str">
        <f>IF(Pohyby!A12&lt;&gt;"",Pohyby!A12,"")</f>
        <v/>
      </c>
      <c r="C11" s="22" t="str">
        <f>IF(Pohyby!B12&lt;&gt;"",Pohyby!B12,"")</f>
        <v/>
      </c>
      <c r="D11" s="23" t="str">
        <f>IF(Pohyby!C12&lt;&gt;"",Pohyby!C12,"")</f>
        <v/>
      </c>
      <c r="E11" s="24">
        <f>Pohyby!D12</f>
        <v>0</v>
      </c>
      <c r="F11" s="24">
        <f>Pohyby!E12</f>
        <v>0</v>
      </c>
      <c r="G11" s="23" t="str">
        <f>IF(OR(D11="jiné",D11="výdaj",),"Není příjem",IF(Pohyby!D12&gt;0,IF(Pohyby!F12="","Bez kategorie",Pohyby!F12),""))</f>
        <v/>
      </c>
      <c r="H11" s="23" t="str">
        <f>IF(OR(D11="jiné",D11="příjem",),"Není výdaj",IF(Pohyby!E12&gt;0,IF(Pohyby!G12="","Bez kategorie",Pohyby!G12),""))</f>
        <v/>
      </c>
      <c r="I11" s="25">
        <f>Pohyby!H12</f>
        <v>0</v>
      </c>
      <c r="J11" s="26">
        <f>Pohyby!I12</f>
        <v>0</v>
      </c>
    </row>
    <row r="12" spans="1:10" ht="15.6" customHeight="1" x14ac:dyDescent="0.25">
      <c r="A12" s="20" t="str">
        <f t="shared" si="0"/>
        <v/>
      </c>
      <c r="B12" s="21" t="str">
        <f>IF(Pohyby!A13&lt;&gt;"",Pohyby!A13,"")</f>
        <v/>
      </c>
      <c r="C12" s="22" t="str">
        <f>IF(Pohyby!B13&lt;&gt;"",Pohyby!B13,"")</f>
        <v/>
      </c>
      <c r="D12" s="23" t="str">
        <f>IF(Pohyby!C13&lt;&gt;"",Pohyby!C13,"")</f>
        <v/>
      </c>
      <c r="E12" s="24">
        <f>Pohyby!D13</f>
        <v>0</v>
      </c>
      <c r="F12" s="24">
        <f>Pohyby!E13</f>
        <v>0</v>
      </c>
      <c r="G12" s="23" t="str">
        <f>IF(OR(D12="jiné",D12="výdaj",),"Není příjem",IF(Pohyby!D13&gt;0,IF(Pohyby!F13="","Bez kategorie",Pohyby!F13),""))</f>
        <v/>
      </c>
      <c r="H12" s="23" t="str">
        <f>IF(OR(D12="jiné",D12="příjem",),"Není výdaj",IF(Pohyby!E13&gt;0,IF(Pohyby!G13="","Bez kategorie",Pohyby!G13),""))</f>
        <v/>
      </c>
      <c r="I12" s="25">
        <f>Pohyby!H13</f>
        <v>0</v>
      </c>
      <c r="J12" s="26">
        <f>Pohyby!I13</f>
        <v>0</v>
      </c>
    </row>
    <row r="13" spans="1:10" ht="15.6" customHeight="1" x14ac:dyDescent="0.25">
      <c r="A13" s="20" t="str">
        <f t="shared" si="0"/>
        <v/>
      </c>
      <c r="B13" s="21" t="str">
        <f>IF(Pohyby!A14&lt;&gt;"",Pohyby!A14,"")</f>
        <v/>
      </c>
      <c r="C13" s="22" t="str">
        <f>IF(Pohyby!B14&lt;&gt;"",Pohyby!B14,"")</f>
        <v/>
      </c>
      <c r="D13" s="23" t="str">
        <f>IF(Pohyby!C14&lt;&gt;"",Pohyby!C14,"")</f>
        <v/>
      </c>
      <c r="E13" s="24">
        <f>Pohyby!D14</f>
        <v>0</v>
      </c>
      <c r="F13" s="24">
        <f>Pohyby!E14</f>
        <v>0</v>
      </c>
      <c r="G13" s="23" t="str">
        <f>IF(OR(D13="jiné",D13="výdaj",),"Není příjem",IF(Pohyby!D14&gt;0,IF(Pohyby!F14="","Bez kategorie",Pohyby!F14),""))</f>
        <v/>
      </c>
      <c r="H13" s="23" t="str">
        <f>IF(OR(D13="jiné",D13="příjem",),"Není výdaj",IF(Pohyby!E14&gt;0,IF(Pohyby!G14="","Bez kategorie",Pohyby!G14),""))</f>
        <v/>
      </c>
      <c r="I13" s="25">
        <f>Pohyby!H14</f>
        <v>0</v>
      </c>
      <c r="J13" s="26">
        <f>Pohyby!I14</f>
        <v>0</v>
      </c>
    </row>
    <row r="14" spans="1:10" ht="15.6" customHeight="1" x14ac:dyDescent="0.25">
      <c r="A14" s="20" t="str">
        <f t="shared" si="0"/>
        <v/>
      </c>
      <c r="B14" s="21" t="str">
        <f>IF(Pohyby!A15&lt;&gt;"",Pohyby!A15,"")</f>
        <v/>
      </c>
      <c r="C14" s="22" t="str">
        <f>IF(Pohyby!B15&lt;&gt;"",Pohyby!B15,"")</f>
        <v/>
      </c>
      <c r="D14" s="23" t="str">
        <f>IF(Pohyby!C15&lt;&gt;"",Pohyby!C15,"")</f>
        <v/>
      </c>
      <c r="E14" s="24">
        <f>Pohyby!D15</f>
        <v>0</v>
      </c>
      <c r="F14" s="24">
        <f>Pohyby!E15</f>
        <v>0</v>
      </c>
      <c r="G14" s="23" t="str">
        <f>IF(OR(D14="jiné",D14="výdaj",),"Není příjem",IF(Pohyby!D15&gt;0,IF(Pohyby!F15="","Bez kategorie",Pohyby!F15),""))</f>
        <v/>
      </c>
      <c r="H14" s="23" t="str">
        <f>IF(OR(D14="jiné",D14="příjem",),"Není výdaj",IF(Pohyby!E15&gt;0,IF(Pohyby!G15="","Bez kategorie",Pohyby!G15),""))</f>
        <v/>
      </c>
      <c r="I14" s="25">
        <f>Pohyby!H15</f>
        <v>0</v>
      </c>
      <c r="J14" s="26">
        <f>Pohyby!I15</f>
        <v>0</v>
      </c>
    </row>
    <row r="15" spans="1:10" ht="15.6" customHeight="1" x14ac:dyDescent="0.25">
      <c r="A15" s="20" t="str">
        <f t="shared" si="0"/>
        <v/>
      </c>
      <c r="B15" s="21" t="str">
        <f>IF(Pohyby!A16&lt;&gt;"",Pohyby!A16,"")</f>
        <v/>
      </c>
      <c r="C15" s="22" t="str">
        <f>IF(Pohyby!B16&lt;&gt;"",Pohyby!B16,"")</f>
        <v/>
      </c>
      <c r="D15" s="23" t="str">
        <f>IF(Pohyby!C16&lt;&gt;"",Pohyby!C16,"")</f>
        <v/>
      </c>
      <c r="E15" s="24">
        <f>Pohyby!D16</f>
        <v>0</v>
      </c>
      <c r="F15" s="24">
        <f>Pohyby!E16</f>
        <v>0</v>
      </c>
      <c r="G15" s="23" t="str">
        <f>IF(OR(D15="jiné",D15="výdaj",),"Není příjem",IF(Pohyby!D16&gt;0,IF(Pohyby!F16="","Bez kategorie",Pohyby!F16),""))</f>
        <v/>
      </c>
      <c r="H15" s="23" t="str">
        <f>IF(OR(D15="jiné",D15="příjem",),"Není výdaj",IF(Pohyby!E16&gt;0,IF(Pohyby!G16="","Bez kategorie",Pohyby!G16),""))</f>
        <v/>
      </c>
      <c r="I15" s="25">
        <f>Pohyby!H16</f>
        <v>0</v>
      </c>
      <c r="J15" s="26">
        <f>Pohyby!I16</f>
        <v>0</v>
      </c>
    </row>
    <row r="16" spans="1:10" ht="15.6" customHeight="1" x14ac:dyDescent="0.25">
      <c r="A16" s="20" t="str">
        <f t="shared" si="0"/>
        <v/>
      </c>
      <c r="B16" s="21" t="str">
        <f>IF(Pohyby!A17&lt;&gt;"",Pohyby!A17,"")</f>
        <v/>
      </c>
      <c r="C16" s="22" t="str">
        <f>IF(Pohyby!B17&lt;&gt;"",Pohyby!B17,"")</f>
        <v/>
      </c>
      <c r="D16" s="23" t="str">
        <f>IF(Pohyby!C17&lt;&gt;"",Pohyby!C17,"")</f>
        <v/>
      </c>
      <c r="E16" s="24">
        <f>Pohyby!D17</f>
        <v>0</v>
      </c>
      <c r="F16" s="24">
        <f>Pohyby!E17</f>
        <v>0</v>
      </c>
      <c r="G16" s="23" t="str">
        <f>IF(OR(D16="jiné",D16="výdaj",),"Není příjem",IF(Pohyby!D17&gt;0,IF(Pohyby!F17="","Bez kategorie",Pohyby!F17),""))</f>
        <v/>
      </c>
      <c r="H16" s="23" t="str">
        <f>IF(OR(D16="jiné",D16="příjem",),"Není výdaj",IF(Pohyby!E17&gt;0,IF(Pohyby!G17="","Bez kategorie",Pohyby!G17),""))</f>
        <v/>
      </c>
      <c r="I16" s="25">
        <f>Pohyby!H17</f>
        <v>0</v>
      </c>
      <c r="J16" s="26">
        <f>Pohyby!I17</f>
        <v>0</v>
      </c>
    </row>
    <row r="17" spans="1:10" ht="15.6" customHeight="1" x14ac:dyDescent="0.25">
      <c r="A17" s="20" t="str">
        <f t="shared" si="0"/>
        <v/>
      </c>
      <c r="B17" s="21" t="str">
        <f>IF(Pohyby!A18&lt;&gt;"",Pohyby!A18,"")</f>
        <v/>
      </c>
      <c r="C17" s="22" t="str">
        <f>IF(Pohyby!B18&lt;&gt;"",Pohyby!B18,"")</f>
        <v/>
      </c>
      <c r="D17" s="23" t="str">
        <f>IF(Pohyby!C18&lt;&gt;"",Pohyby!C18,"")</f>
        <v/>
      </c>
      <c r="E17" s="24">
        <f>Pohyby!D18</f>
        <v>0</v>
      </c>
      <c r="F17" s="24">
        <f>Pohyby!E18</f>
        <v>0</v>
      </c>
      <c r="G17" s="23" t="str">
        <f>IF(OR(D17="jiné",D17="výdaj",),"Není příjem",IF(Pohyby!D18&gt;0,IF(Pohyby!F18="","Bez kategorie",Pohyby!F18),""))</f>
        <v/>
      </c>
      <c r="H17" s="23" t="str">
        <f>IF(OR(D17="jiné",D17="příjem",),"Není výdaj",IF(Pohyby!E18&gt;0,IF(Pohyby!G18="","Bez kategorie",Pohyby!G18),""))</f>
        <v/>
      </c>
      <c r="I17" s="25">
        <f>Pohyby!H18</f>
        <v>0</v>
      </c>
      <c r="J17" s="26">
        <f>Pohyby!I18</f>
        <v>0</v>
      </c>
    </row>
    <row r="18" spans="1:10" ht="15.6" customHeight="1" x14ac:dyDescent="0.25">
      <c r="A18" s="20" t="str">
        <f t="shared" si="0"/>
        <v/>
      </c>
      <c r="B18" s="21" t="str">
        <f>IF(Pohyby!A19&lt;&gt;"",Pohyby!A19,"")</f>
        <v/>
      </c>
      <c r="C18" s="22" t="str">
        <f>IF(Pohyby!B19&lt;&gt;"",Pohyby!B19,"")</f>
        <v/>
      </c>
      <c r="D18" s="23" t="str">
        <f>IF(Pohyby!C19&lt;&gt;"",Pohyby!C19,"")</f>
        <v/>
      </c>
      <c r="E18" s="24">
        <f>Pohyby!D19</f>
        <v>0</v>
      </c>
      <c r="F18" s="24">
        <f>Pohyby!E19</f>
        <v>0</v>
      </c>
      <c r="G18" s="23" t="str">
        <f>IF(OR(D18="jiné",D18="výdaj",),"Není příjem",IF(Pohyby!D19&gt;0,IF(Pohyby!F19="","Bez kategorie",Pohyby!F19),""))</f>
        <v/>
      </c>
      <c r="H18" s="23" t="str">
        <f>IF(OR(D18="jiné",D18="příjem",),"Není výdaj",IF(Pohyby!E19&gt;0,IF(Pohyby!G19="","Bez kategorie",Pohyby!G19),""))</f>
        <v/>
      </c>
      <c r="I18" s="25">
        <f>Pohyby!H19</f>
        <v>0</v>
      </c>
      <c r="J18" s="26">
        <f>Pohyby!I19</f>
        <v>0</v>
      </c>
    </row>
    <row r="19" spans="1:10" ht="15.6" customHeight="1" x14ac:dyDescent="0.25">
      <c r="A19" s="20" t="str">
        <f t="shared" si="0"/>
        <v/>
      </c>
      <c r="B19" s="21" t="str">
        <f>IF(Pohyby!A20&lt;&gt;"",Pohyby!A20,"")</f>
        <v/>
      </c>
      <c r="C19" s="22" t="str">
        <f>IF(Pohyby!B20&lt;&gt;"",Pohyby!B20,"")</f>
        <v/>
      </c>
      <c r="D19" s="23" t="str">
        <f>IF(Pohyby!C20&lt;&gt;"",Pohyby!C20,"")</f>
        <v/>
      </c>
      <c r="E19" s="24">
        <f>Pohyby!D20</f>
        <v>0</v>
      </c>
      <c r="F19" s="24">
        <f>Pohyby!E20</f>
        <v>0</v>
      </c>
      <c r="G19" s="23" t="str">
        <f>IF(OR(D19="jiné",D19="výdaj",),"Není příjem",IF(Pohyby!D20&gt;0,IF(Pohyby!F20="","Bez kategorie",Pohyby!F20),""))</f>
        <v/>
      </c>
      <c r="H19" s="23" t="str">
        <f>IF(OR(D19="jiné",D19="příjem",),"Není výdaj",IF(Pohyby!E20&gt;0,IF(Pohyby!G20="","Bez kategorie",Pohyby!G20),""))</f>
        <v/>
      </c>
      <c r="I19" s="25">
        <f>Pohyby!H20</f>
        <v>0</v>
      </c>
      <c r="J19" s="26">
        <f>Pohyby!I20</f>
        <v>0</v>
      </c>
    </row>
    <row r="20" spans="1:10" ht="15.6" customHeight="1" x14ac:dyDescent="0.25">
      <c r="A20" s="20" t="str">
        <f t="shared" si="0"/>
        <v/>
      </c>
      <c r="B20" s="21" t="str">
        <f>IF(Pohyby!A21&lt;&gt;"",Pohyby!A21,"")</f>
        <v/>
      </c>
      <c r="C20" s="22" t="str">
        <f>IF(Pohyby!B21&lt;&gt;"",Pohyby!B21,"")</f>
        <v/>
      </c>
      <c r="D20" s="23" t="str">
        <f>IF(Pohyby!C21&lt;&gt;"",Pohyby!C21,"")</f>
        <v/>
      </c>
      <c r="E20" s="24">
        <f>Pohyby!D21</f>
        <v>0</v>
      </c>
      <c r="F20" s="24">
        <f>Pohyby!E21</f>
        <v>0</v>
      </c>
      <c r="G20" s="23" t="str">
        <f>IF(OR(D20="jiné",D20="výdaj",),"Není příjem",IF(Pohyby!D21&gt;0,IF(Pohyby!F21="","Bez kategorie",Pohyby!F21),""))</f>
        <v/>
      </c>
      <c r="H20" s="23" t="str">
        <f>IF(OR(D20="jiné",D20="příjem",),"Není výdaj",IF(Pohyby!E21&gt;0,IF(Pohyby!G21="","Bez kategorie",Pohyby!G21),""))</f>
        <v/>
      </c>
      <c r="I20" s="25">
        <f>Pohyby!H21</f>
        <v>0</v>
      </c>
      <c r="J20" s="26">
        <f>Pohyby!I21</f>
        <v>0</v>
      </c>
    </row>
  </sheetData>
  <sheetProtection formatCells="0" formatColumns="0" formatRows="0" sort="0" autoFilter="0" pivotTables="0"/>
  <mergeCells count="2">
    <mergeCell ref="H2:J4"/>
    <mergeCell ref="A1:J1"/>
  </mergeCells>
  <conditionalFormatting sqref="C7:C20">
    <cfRule type="containsText" dxfId="6" priority="10" operator="containsText" text="hotovost">
      <formula>NOT(ISERROR(SEARCH("hotovost",C7)))</formula>
    </cfRule>
  </conditionalFormatting>
  <conditionalFormatting sqref="D6:D20">
    <cfRule type="containsText" dxfId="5" priority="15" operator="containsText" text="výdaj">
      <formula>NOT(ISERROR(SEARCH("výdaj",D6)))</formula>
    </cfRule>
    <cfRule type="containsText" dxfId="4" priority="16" operator="containsText" text="příjem">
      <formula>NOT(ISERROR(SEARCH("příjem",D6)))</formula>
    </cfRule>
  </conditionalFormatting>
  <conditionalFormatting sqref="D7:D20">
    <cfRule type="containsText" dxfId="3" priority="8" operator="containsText" text="jiné">
      <formula>NOT(ISERROR(SEARCH("jiné",D7)))</formula>
    </cfRule>
  </conditionalFormatting>
  <conditionalFormatting sqref="G7:G20">
    <cfRule type="expression" dxfId="2" priority="2">
      <formula>G7="Není příjem"</formula>
    </cfRule>
  </conditionalFormatting>
  <conditionalFormatting sqref="H7:H20">
    <cfRule type="expression" dxfId="1" priority="1">
      <formula>H7="Není výdaj"</formula>
    </cfRule>
  </conditionalFormatting>
  <conditionalFormatting sqref="I7:I20">
    <cfRule type="expression" dxfId="0" priority="11">
      <formula>OR(E7="příjem",E7="jiné")</formula>
    </cfRule>
  </conditionalFormatting>
  <pageMargins left="0.7" right="0.7" top="0.78740157499999996" bottom="0.78740157499999996" header="0.3" footer="0.3"/>
  <pageSetup paperSize="9" scale="87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Pohyby</vt:lpstr>
      <vt:lpstr>Kategorie</vt:lpstr>
      <vt:lpstr>Roční přehledy s grafy</vt:lpstr>
      <vt:lpstr>Měsíční přehledy</vt:lpstr>
      <vt:lpstr>Pro filtrování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info@etabulky.cz</dc:creator>
  <cp:lastModifiedBy>info@etabulky.cz</cp:lastModifiedBy>
  <cp:lastPrinted>2024-05-11T09:01:09Z</cp:lastPrinted>
  <dcterms:created xsi:type="dcterms:W3CDTF">2024-04-23T12:12:36Z</dcterms:created>
  <dcterms:modified xsi:type="dcterms:W3CDTF">2024-05-15T16:08:17Z</dcterms:modified>
</cp:coreProperties>
</file>